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10" windowWidth="13785" windowHeight="7875" tabRatio="953" activeTab="4"/>
  </bookViews>
  <sheets>
    <sheet name="Aktivitetsregnskap" sheetId="1" r:id="rId1"/>
    <sheet name="Balanse" sheetId="2" r:id="rId2"/>
    <sheet name="Res.rapp per kostsenter" sheetId="3" r:id="rId3"/>
    <sheet name="Noter" sheetId="4" r:id="rId4"/>
    <sheet name="Regnskapskommentarer" sheetId="5" r:id="rId5"/>
  </sheets>
  <definedNames>
    <definedName name="_xlnm.Print_Area" localSheetId="0">'Aktivitetsregnskap'!$A$1:$F$61</definedName>
    <definedName name="_xlnm.Print_Area" localSheetId="1">'Balanse'!$A$1:$E$72</definedName>
    <definedName name="_xlnm.Print_Area" localSheetId="3">'Noter'!$A$1:$G$113</definedName>
  </definedNames>
  <calcPr fullCalcOnLoad="1"/>
</workbook>
</file>

<file path=xl/sharedStrings.xml><?xml version="1.0" encoding="utf-8"?>
<sst xmlns="http://schemas.openxmlformats.org/spreadsheetml/2006/main" count="258" uniqueCount="218">
  <si>
    <t>Betegnelse</t>
  </si>
  <si>
    <t>SUM</t>
  </si>
  <si>
    <t>Personal-kostnader</t>
  </si>
  <si>
    <t>Fremmed-tjenester</t>
  </si>
  <si>
    <t>Kontor-hold</t>
  </si>
  <si>
    <t>Inntekter</t>
  </si>
  <si>
    <t>Netto</t>
  </si>
  <si>
    <t>Resultat</t>
  </si>
  <si>
    <t xml:space="preserve"> -------------------- Driftsinntekter ----------------------</t>
  </si>
  <si>
    <t xml:space="preserve"> ---------- Finansposter ----------</t>
  </si>
  <si>
    <t>Sekretariatet</t>
  </si>
  <si>
    <t>Kost-nader</t>
  </si>
  <si>
    <t>Reise-/ møtekost.</t>
  </si>
  <si>
    <t>Budsjett</t>
  </si>
  <si>
    <t>Finansinntekter</t>
  </si>
  <si>
    <t xml:space="preserve">Balanse </t>
  </si>
  <si>
    <t>Noter</t>
  </si>
  <si>
    <t>Fordringer</t>
  </si>
  <si>
    <t>Kundefordringer</t>
  </si>
  <si>
    <t>Andre kortsiktige fordringer</t>
  </si>
  <si>
    <t>Sum fordringer</t>
  </si>
  <si>
    <t>Kortsiktig gjeld</t>
  </si>
  <si>
    <t>Leverandørgjeld</t>
  </si>
  <si>
    <t>Offentlige trekk og avgifter</t>
  </si>
  <si>
    <t>Annen kortsiktig gjeld</t>
  </si>
  <si>
    <t>Sum kortsiktig gjeld</t>
  </si>
  <si>
    <t>Kursinntekter</t>
  </si>
  <si>
    <t>Aktivitet</t>
  </si>
  <si>
    <t>Øk.støtte tilskudd</t>
  </si>
  <si>
    <t>Anleggsmidler</t>
  </si>
  <si>
    <t>Sum anleggsmidler</t>
  </si>
  <si>
    <t>Sum omløpsmidler</t>
  </si>
  <si>
    <t>Gjeld</t>
  </si>
  <si>
    <t>Sum gjeld</t>
  </si>
  <si>
    <t>Andel kursres. Andre kursarr</t>
  </si>
  <si>
    <t>Omløpsmidler</t>
  </si>
  <si>
    <t>Sum eiendeler</t>
  </si>
  <si>
    <t>Uopptjent inntekt</t>
  </si>
  <si>
    <t>Kurs-inntekter</t>
  </si>
  <si>
    <t>Regnskap</t>
  </si>
  <si>
    <t>Anskaffede midler</t>
  </si>
  <si>
    <t>4</t>
  </si>
  <si>
    <t>Tilskudd</t>
  </si>
  <si>
    <t>Sum anskaffede midler</t>
  </si>
  <si>
    <t>Forbrukte midler</t>
  </si>
  <si>
    <t>Kostnader til formålet</t>
  </si>
  <si>
    <t>Kurs og konferanser</t>
  </si>
  <si>
    <t>Sum kostnader til formålet</t>
  </si>
  <si>
    <t>Sum forbrukte midler</t>
  </si>
  <si>
    <t>Kost senter</t>
  </si>
  <si>
    <t>Administrasjon</t>
  </si>
  <si>
    <t>Sum aktiviteter som oppfyller formålet</t>
  </si>
  <si>
    <t>Avd.</t>
  </si>
  <si>
    <t>Tekst</t>
  </si>
  <si>
    <t>Administrasjonskostnader</t>
  </si>
  <si>
    <t>Medlemsinntekter</t>
  </si>
  <si>
    <t>Styreadm.</t>
  </si>
  <si>
    <t>Sum formålskapital og gjeld</t>
  </si>
  <si>
    <t>Formålskapital</t>
  </si>
  <si>
    <t>Formålskapital med restriksjoner</t>
  </si>
  <si>
    <t>Formålskapital med selvpålagte restriksjoner</t>
  </si>
  <si>
    <t>Formålskapital med eksterne restriksjoner</t>
  </si>
  <si>
    <t>Annen formålskapital</t>
  </si>
  <si>
    <t>Sum formålskapital</t>
  </si>
  <si>
    <t>Medlems inntekter</t>
  </si>
  <si>
    <t>Avskr. Anleggs-midler</t>
  </si>
  <si>
    <t>Andre kostn.</t>
  </si>
  <si>
    <t xml:space="preserve"> </t>
  </si>
  <si>
    <t>Leger i samfunnsmedisinsk arbeid</t>
  </si>
  <si>
    <t>Faglig arbeid</t>
  </si>
  <si>
    <t>Styrearbeid/-møter</t>
  </si>
  <si>
    <t>Styrets arbeidsmøte</t>
  </si>
  <si>
    <t>Årsmøte</t>
  </si>
  <si>
    <t>Diverse møter</t>
  </si>
  <si>
    <t>Høringsarbeid</t>
  </si>
  <si>
    <t>Tariffkonferanse</t>
  </si>
  <si>
    <t>LSAs årlige priser</t>
  </si>
  <si>
    <t>Priser</t>
  </si>
  <si>
    <t>EDB-ustyr</t>
  </si>
  <si>
    <t xml:space="preserve">Aktivitetsregnskap </t>
  </si>
  <si>
    <t>31. desember</t>
  </si>
  <si>
    <t>Aktivitetsresultat hittil i år</t>
  </si>
  <si>
    <t>Avskrivninger</t>
  </si>
  <si>
    <t>Lønn og honorarer</t>
  </si>
  <si>
    <t>Fremmedtjenester</t>
  </si>
  <si>
    <t>Kontorhold</t>
  </si>
  <si>
    <t>Reise- og møtekostnader</t>
  </si>
  <si>
    <t>Andre driftsutgifter</t>
  </si>
  <si>
    <t>Finanskostnader</t>
  </si>
  <si>
    <t>Driftskostnader</t>
  </si>
  <si>
    <t>Sum driftskostnader</t>
  </si>
  <si>
    <t>Netto finansposter</t>
  </si>
  <si>
    <t>Kontingent, ordinær</t>
  </si>
  <si>
    <t>Kontingent, ass. medlemmer</t>
  </si>
  <si>
    <t>Sum medlemsinntekter</t>
  </si>
  <si>
    <t>Note 1.  Regnskapsprinsipper</t>
  </si>
  <si>
    <t>(Standarden) og består av følgende:</t>
  </si>
  <si>
    <t>Foreningen er ikke skattepliktig for sin virksomhet, jfr. Skattelovens §2-32</t>
  </si>
  <si>
    <t>Fordringer som skal tilbakebetales innen et år er klassifisert som omløpsmidler.</t>
  </si>
  <si>
    <t xml:space="preserve">Omløpsmidler vurderes til laveste av anskaffelseskost og virkelig verdi. Kortsiktig </t>
  </si>
  <si>
    <t>gjeld balanseføres til nominelt beløp på etableringstidspunktet.</t>
  </si>
  <si>
    <t xml:space="preserve">Eiendeler bestemt til varig eie eller bruk er klassifisert som anleggsmidler. Andre eiendeler er </t>
  </si>
  <si>
    <t>planmessig.</t>
  </si>
  <si>
    <t xml:space="preserve">Kontingenter inntektsføres i den perioden medlemskapet gjelder. Inntektsføring av </t>
  </si>
  <si>
    <t>annonseinntektene skjer når annonsen er levert. Videre inntektsføres tilskudd i den periode</t>
  </si>
  <si>
    <t>de er bevilget til og kursinntekter inntektsføres når kurset er gjennomført.</t>
  </si>
  <si>
    <t>Note 2. Kostnader etter art</t>
  </si>
  <si>
    <t>Personalkostnader</t>
  </si>
  <si>
    <t>Finansinntekter/-kostnader</t>
  </si>
  <si>
    <t>I aktivitetsregnskapet er inntekter og kostnader i den grad det er mulig fordelt på aktivitet.</t>
  </si>
  <si>
    <t xml:space="preserve">Det omfatter også finansposter. Forbrukte midler består av sum driftskostnader </t>
  </si>
  <si>
    <t>og finanskostnader. Finansinntekter inngår i linjen finansinntekter.</t>
  </si>
  <si>
    <t>Note 3.  Medlemsinntekter</t>
  </si>
  <si>
    <t>Formålsprosent og administrasjonsprosent beregnes som midler anvendt til formålet, hhv til</t>
  </si>
  <si>
    <t>Adm. Prosent</t>
  </si>
  <si>
    <t>Formålsprosent</t>
  </si>
  <si>
    <t>Sum kostnader</t>
  </si>
  <si>
    <t>Administrasjonsprosent</t>
  </si>
  <si>
    <t>Note 6. Varige driftsmidler</t>
  </si>
  <si>
    <t>Datautstyr</t>
  </si>
  <si>
    <t>Anskaffelseskost 01.01.2008</t>
  </si>
  <si>
    <t>Tilgang</t>
  </si>
  <si>
    <t>Avgang</t>
  </si>
  <si>
    <t>Anskaffelseskost 31.12.2008</t>
  </si>
  <si>
    <t>Akk. ord. avskr. 01.01.2008</t>
  </si>
  <si>
    <t>Avskrivninger avgang</t>
  </si>
  <si>
    <t>Årets ordinære avskrivninger</t>
  </si>
  <si>
    <t>Akk. ord. avskr. 31.12.2008</t>
  </si>
  <si>
    <t>Bokført verdi 31.12.2008</t>
  </si>
  <si>
    <t>Annen</t>
  </si>
  <si>
    <t>formålskapital</t>
  </si>
  <si>
    <t>Sum</t>
  </si>
  <si>
    <t>Årets resultat</t>
  </si>
  <si>
    <t>Foreningen har ingen ansatte</t>
  </si>
  <si>
    <t>Arbeidsgiveravgift</t>
  </si>
  <si>
    <t>Styrehonorar</t>
  </si>
  <si>
    <t>Lønn og andre honorarer</t>
  </si>
  <si>
    <t>Pr.komp. / hon.selvst. næringsdr.</t>
  </si>
  <si>
    <t xml:space="preserve">Andre ytelser </t>
  </si>
  <si>
    <t xml:space="preserve">Øvrige medl. styre </t>
  </si>
  <si>
    <t>Ordinære medlemsinntekter</t>
  </si>
  <si>
    <t>Assosiert medlemskap</t>
  </si>
  <si>
    <t>Andel kursresultat andre kursarr.</t>
  </si>
  <si>
    <t>Bankinnskudd</t>
  </si>
  <si>
    <t>Formålskapital og gjeld</t>
  </si>
  <si>
    <t>Tillegg/reduksjon formålskapital (egenkapitalen)</t>
  </si>
  <si>
    <t>Overført fra formålskapitalen med eksterne restriksjoner</t>
  </si>
  <si>
    <t>Overført til formålskapitalen med selvpålagte restriksjoner</t>
  </si>
  <si>
    <t>Overført til formålskapitalen med eksterne restriksjoner</t>
  </si>
  <si>
    <t xml:space="preserve">Aktivitetsresultat </t>
  </si>
  <si>
    <t>3</t>
  </si>
  <si>
    <t>5</t>
  </si>
  <si>
    <t>Kompensasjon lønnstrekk</t>
  </si>
  <si>
    <t>Honorar</t>
  </si>
  <si>
    <t>Andre tidsavgrensninger lønn</t>
  </si>
  <si>
    <t>Eiendeler</t>
  </si>
  <si>
    <t xml:space="preserve">Primærmedisinsk uke </t>
  </si>
  <si>
    <t>Sum endring formålskapital (egenkapital)</t>
  </si>
  <si>
    <t>Årsregnskapet er satt opp i samsvar med God Regnskapsskikk (F) for ideelle Organisasjoner</t>
  </si>
  <si>
    <t>-Aktivitetsregnskap</t>
  </si>
  <si>
    <t>-Balanse</t>
  </si>
  <si>
    <t>-Noter</t>
  </si>
  <si>
    <t>Overført til/(fra) annen formålskapital</t>
  </si>
  <si>
    <t xml:space="preserve">Foreningen er ikke pliktig til å ha tjenstepensjonsordning etter lov om obligatorisk </t>
  </si>
  <si>
    <t>tjenestepensjon.</t>
  </si>
  <si>
    <t>leder</t>
  </si>
  <si>
    <t>nestleder</t>
  </si>
  <si>
    <t>Barbro Kvaal</t>
  </si>
  <si>
    <t>Ole Johan Bakke</t>
  </si>
  <si>
    <t>Ledelsesutfordringer i Helse Norge</t>
  </si>
  <si>
    <t xml:space="preserve">administrasjon i forhold til sum forbrukte midler. </t>
  </si>
  <si>
    <t>Driftskostnader spesifisert etter art:</t>
  </si>
  <si>
    <t>Kirsten Toft</t>
  </si>
  <si>
    <t>ordinær revisjon.</t>
  </si>
  <si>
    <t>Note 4. Administrasjons- og formålsprosent</t>
  </si>
  <si>
    <t>Note 5. Formålskapital</t>
  </si>
  <si>
    <t>Note 6. Personalkostnader, ytelser til ledelsen og revisor</t>
  </si>
  <si>
    <t xml:space="preserve">klassifisert som omløpsmidler. Anleggsmidler med begrenset økonomisk levetid avskrives </t>
  </si>
  <si>
    <t>2011</t>
  </si>
  <si>
    <t>Honorar selv.næringsdrivende</t>
  </si>
  <si>
    <t>Honorar selvstendig næringsdrivende</t>
  </si>
  <si>
    <t>Honorar næringsdrivende*</t>
  </si>
  <si>
    <t>*Honorar til selvstendig næringsdrivende er fom 2011 ikke med i personalkostnader</t>
  </si>
  <si>
    <t>Torill Hagerup-Jenssen</t>
  </si>
  <si>
    <t>Godtgjørelse til ledelsen</t>
  </si>
  <si>
    <t>Aktivitet som oppfyller formålet</t>
  </si>
  <si>
    <t>Dette gjelder ubenyttede avsetninger over flere år.</t>
  </si>
  <si>
    <t xml:space="preserve">Avsetningene til selvpålagte formålskapital er tilbakeført til annen formålkapital. </t>
  </si>
  <si>
    <t>2012</t>
  </si>
  <si>
    <t>Økonomisk støtte/tilskudd</t>
  </si>
  <si>
    <t>Ekstrakontigent</t>
  </si>
  <si>
    <t>skyldig skattetrekk.</t>
  </si>
  <si>
    <t>Note 7. Innestående bank</t>
  </si>
  <si>
    <t>2013</t>
  </si>
  <si>
    <t>Resultatregnskap spesifisert per aktivitet 2013</t>
  </si>
  <si>
    <t>Noter til årsregnskapet 2013</t>
  </si>
  <si>
    <t>Oslo, 29.januar 2014</t>
  </si>
  <si>
    <t>Karin Rønning</t>
  </si>
  <si>
    <t>Egil Bjøløw</t>
  </si>
  <si>
    <t>Inger J.O. Williams</t>
  </si>
  <si>
    <t>Den norske legeforening innkrever de ordinære kontingentene og ekstra kontingenten for LSA.</t>
  </si>
  <si>
    <t>Formålskapital per 1.1. 2013</t>
  </si>
  <si>
    <t>Formålskapital per 31.12. 2013</t>
  </si>
  <si>
    <t>Av innestående på bankkonto er kr 103 456 bundet på skattetrekkskonto. Herav er kr 67 833</t>
  </si>
  <si>
    <t>Styrets leder fom september</t>
  </si>
  <si>
    <t>Det er i 2013 kostnadsført honorar til revisor med kr 17 500 inkl. mva hvor alt gjelder</t>
  </si>
  <si>
    <t>Styrets leder tom august</t>
  </si>
  <si>
    <t>LSAs styre innstiller på å overføre overskuddet på årets budsjett til post "formålskapital", til bruk på framtidig arbeid i foreningen.</t>
  </si>
  <si>
    <t>LSAs styre vurderer andelen regnskapsført som "administrasjonskostnader" til å være stor, hele 66 %. Styret ønsker å ha en gjennomgang med økonomiavdelingen</t>
  </si>
  <si>
    <t>for å se på hvilke kostnader som rettmessig skal tilskrives denne posten. Per i dag føres alle utgifter til styremøter denne posten, noe styret stiller spørsmål om er riktig føring.</t>
  </si>
  <si>
    <t>LSAs styre har en intensjon om at foreningens arbeid skal være faglig og medlemsrettet, og at medlemmenes midler disponeres etter dette.</t>
  </si>
  <si>
    <t>Det er derfor et ønske om at denne intensjonen gjenspeiles i regnskapet.</t>
  </si>
  <si>
    <t>Rgnskapstallene for LSA viser for 2013 et overskudd på kr 146 992 . Det er ikke et mål for LSA å generere overskudd, men å bruke budsjetterte midler på medlemsrettet aktivitet.</t>
  </si>
  <si>
    <t>Overskuddet er i stor grad generert som følge av at det ikke ble vurdert som hensiktsmessig å avholde en tariffkonferanse i 2013.</t>
  </si>
  <si>
    <t>Aktiviteten i foreningen i 2013 har vært noe preget av at det har vært et overgangsår fra ett styre med en leder til et nytt styre med ny leder</t>
  </si>
  <si>
    <t>LSA ønsker å øke den medlemsrettede aktiviteten, og dette vil framgå for budsjett 2015, og den foreslåtte budsjettendringen for 2014.</t>
  </si>
  <si>
    <t>For mer utfyllende rapport om aktiviteten i foreningen i 2013 vises det til årsmeldingen 2013</t>
  </si>
  <si>
    <t>For styret i LSA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</si>
</sst>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_ ;[Red]\-#,##0\ "/>
    <numFmt numFmtId="181" formatCode="_ * #,##0_ ;_ * \-#,##0_ ;_ * &quot;-&quot;??_ ;_ @_ "/>
    <numFmt numFmtId="182" formatCode="#,##0.0"/>
    <numFmt numFmtId="183" formatCode="#,##0.000"/>
  </numFmts>
  <fonts count="52">
    <font>
      <sz val="12"/>
      <name val="Times New Roman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i/>
      <sz val="2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6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6"/>
      <color theme="3" tint="0.39998000860214233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theme="3" tint="0.399980008602142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33" borderId="11" xfId="0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/>
    </xf>
    <xf numFmtId="49" fontId="1" fillId="33" borderId="12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33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" fontId="1" fillId="0" borderId="0" xfId="0" applyNumberFormat="1" applyFont="1" applyBorder="1" applyAlignment="1">
      <alignment horizontal="left"/>
    </xf>
    <xf numFmtId="1" fontId="11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1" fillId="0" borderId="12" xfId="0" applyNumberFormat="1" applyFont="1" applyBorder="1" applyAlignment="1" quotePrefix="1">
      <alignment horizontal="center"/>
    </xf>
    <xf numFmtId="3" fontId="10" fillId="0" borderId="14" xfId="0" applyNumberFormat="1" applyFont="1" applyBorder="1" applyAlignment="1">
      <alignment/>
    </xf>
    <xf numFmtId="1" fontId="11" fillId="0" borderId="15" xfId="0" applyNumberFormat="1" applyFont="1" applyBorder="1" applyAlignment="1">
      <alignment horizontal="left" wrapText="1"/>
    </xf>
    <xf numFmtId="3" fontId="11" fillId="0" borderId="15" xfId="0" applyNumberFormat="1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wrapText="1"/>
    </xf>
    <xf numFmtId="1" fontId="11" fillId="0" borderId="18" xfId="0" applyNumberFormat="1" applyFont="1" applyBorder="1" applyAlignment="1">
      <alignment horizontal="left"/>
    </xf>
    <xf numFmtId="1" fontId="0" fillId="0" borderId="19" xfId="0" applyNumberFormat="1" applyFont="1" applyBorder="1" applyAlignment="1">
      <alignment horizontal="left" wrapText="1"/>
    </xf>
    <xf numFmtId="1" fontId="0" fillId="0" borderId="20" xfId="0" applyNumberFormat="1" applyFont="1" applyBorder="1" applyAlignment="1">
      <alignment horizontal="left"/>
    </xf>
    <xf numFmtId="1" fontId="0" fillId="0" borderId="21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3" fontId="0" fillId="0" borderId="19" xfId="0" applyNumberFormat="1" applyFont="1" applyBorder="1" applyAlignment="1">
      <alignment wrapText="1"/>
    </xf>
    <xf numFmtId="3" fontId="1" fillId="0" borderId="19" xfId="0" applyNumberFormat="1" applyFont="1" applyBorder="1" applyAlignment="1">
      <alignment wrapText="1"/>
    </xf>
    <xf numFmtId="3" fontId="0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 wrapText="1"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wrapText="1"/>
    </xf>
    <xf numFmtId="1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 wrapText="1"/>
    </xf>
    <xf numFmtId="1" fontId="1" fillId="0" borderId="11" xfId="0" applyNumberFormat="1" applyFont="1" applyBorder="1" applyAlignment="1">
      <alignment horizontal="left" wrapText="1"/>
    </xf>
    <xf numFmtId="3" fontId="1" fillId="0" borderId="16" xfId="0" applyNumberFormat="1" applyFont="1" applyBorder="1" applyAlignment="1">
      <alignment wrapText="1"/>
    </xf>
    <xf numFmtId="3" fontId="0" fillId="0" borderId="20" xfId="0" applyNumberFormat="1" applyFont="1" applyBorder="1" applyAlignment="1">
      <alignment wrapText="1"/>
    </xf>
    <xf numFmtId="1" fontId="0" fillId="0" borderId="21" xfId="0" applyNumberFormat="1" applyFont="1" applyBorder="1" applyAlignment="1">
      <alignment horizontal="left" wrapText="1"/>
    </xf>
    <xf numFmtId="3" fontId="0" fillId="0" borderId="21" xfId="0" applyNumberFormat="1" applyFont="1" applyBorder="1" applyAlignment="1">
      <alignment wrapText="1"/>
    </xf>
    <xf numFmtId="1" fontId="0" fillId="0" borderId="20" xfId="0" applyNumberFormat="1" applyFont="1" applyBorder="1" applyAlignment="1">
      <alignment horizontal="left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25" xfId="0" applyFont="1" applyBorder="1" applyAlignment="1">
      <alignment/>
    </xf>
    <xf numFmtId="3" fontId="10" fillId="0" borderId="26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7" xfId="0" applyFont="1" applyBorder="1" applyAlignment="1">
      <alignment/>
    </xf>
    <xf numFmtId="3" fontId="11" fillId="0" borderId="26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0" fillId="0" borderId="0" xfId="0" applyFont="1" applyAlignment="1">
      <alignment horizontal="left" indent="3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Border="1" applyAlignment="1">
      <alignment horizontal="left" indent="3"/>
    </xf>
    <xf numFmtId="0" fontId="11" fillId="0" borderId="11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9" fontId="10" fillId="0" borderId="0" xfId="0" applyNumberFormat="1" applyFont="1" applyAlignment="1">
      <alignment/>
    </xf>
    <xf numFmtId="0" fontId="10" fillId="0" borderId="11" xfId="0" applyFont="1" applyBorder="1" applyAlignment="1">
      <alignment/>
    </xf>
    <xf numFmtId="3" fontId="10" fillId="0" borderId="0" xfId="0" applyNumberFormat="1" applyFont="1" applyAlignment="1">
      <alignment/>
    </xf>
    <xf numFmtId="9" fontId="10" fillId="0" borderId="0" xfId="49" applyFont="1" applyAlignment="1">
      <alignment/>
    </xf>
    <xf numFmtId="1" fontId="10" fillId="0" borderId="22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3" fontId="11" fillId="0" borderId="28" xfId="0" applyNumberFormat="1" applyFont="1" applyBorder="1" applyAlignment="1">
      <alignment horizontal="right" wrapText="1"/>
    </xf>
    <xf numFmtId="1" fontId="10" fillId="0" borderId="26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11" fillId="0" borderId="23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28" xfId="0" applyFont="1" applyBorder="1" applyAlignment="1">
      <alignment horizontal="right"/>
    </xf>
    <xf numFmtId="0" fontId="10" fillId="0" borderId="23" xfId="0" applyFont="1" applyBorder="1" applyAlignment="1">
      <alignment/>
    </xf>
    <xf numFmtId="0" fontId="11" fillId="0" borderId="29" xfId="0" applyFont="1" applyBorder="1" applyAlignment="1">
      <alignment horizontal="right"/>
    </xf>
    <xf numFmtId="0" fontId="11" fillId="0" borderId="26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27" xfId="0" applyNumberFormat="1" applyFont="1" applyBorder="1" applyAlignment="1">
      <alignment horizontal="right"/>
    </xf>
    <xf numFmtId="0" fontId="11" fillId="0" borderId="23" xfId="0" applyFont="1" applyBorder="1" applyAlignment="1">
      <alignment/>
    </xf>
    <xf numFmtId="3" fontId="11" fillId="0" borderId="29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1" fillId="0" borderId="24" xfId="0" applyFont="1" applyBorder="1" applyAlignment="1">
      <alignment/>
    </xf>
    <xf numFmtId="49" fontId="11" fillId="33" borderId="10" xfId="0" applyNumberFormat="1" applyFont="1" applyFill="1" applyBorder="1" applyAlignment="1">
      <alignment horizontal="right"/>
    </xf>
    <xf numFmtId="49" fontId="11" fillId="33" borderId="25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" fontId="11" fillId="33" borderId="10" xfId="0" applyNumberFormat="1" applyFont="1" applyFill="1" applyBorder="1" applyAlignment="1">
      <alignment horizontal="right" vertical="center"/>
    </xf>
    <xf numFmtId="3" fontId="11" fillId="33" borderId="25" xfId="0" applyNumberFormat="1" applyFont="1" applyFill="1" applyBorder="1" applyAlignment="1">
      <alignment horizontal="right" vertical="center"/>
    </xf>
    <xf numFmtId="3" fontId="11" fillId="33" borderId="24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 wrapText="1"/>
    </xf>
    <xf numFmtId="3" fontId="11" fillId="33" borderId="10" xfId="0" applyNumberFormat="1" applyFont="1" applyFill="1" applyBorder="1" applyAlignment="1">
      <alignment horizontal="right" wrapText="1"/>
    </xf>
    <xf numFmtId="0" fontId="11" fillId="0" borderId="25" xfId="0" applyFont="1" applyBorder="1" applyAlignment="1">
      <alignment horizontal="right"/>
    </xf>
    <xf numFmtId="1" fontId="11" fillId="33" borderId="24" xfId="0" applyNumberFormat="1" applyFont="1" applyFill="1" applyBorder="1" applyAlignment="1">
      <alignment horizontal="left" vertical="center"/>
    </xf>
    <xf numFmtId="0" fontId="10" fillId="0" borderId="22" xfId="0" applyFont="1" applyBorder="1" applyAlignment="1">
      <alignment horizontal="left"/>
    </xf>
    <xf numFmtId="0" fontId="10" fillId="0" borderId="12" xfId="0" applyFont="1" applyBorder="1" applyAlignment="1">
      <alignment/>
    </xf>
    <xf numFmtId="3" fontId="10" fillId="0" borderId="28" xfId="0" applyNumberFormat="1" applyFont="1" applyBorder="1" applyAlignment="1">
      <alignment/>
    </xf>
    <xf numFmtId="0" fontId="10" fillId="0" borderId="2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0" fillId="0" borderId="26" xfId="0" applyFont="1" applyBorder="1" applyAlignment="1">
      <alignment/>
    </xf>
    <xf numFmtId="0" fontId="11" fillId="0" borderId="27" xfId="0" applyFont="1" applyBorder="1" applyAlignment="1">
      <alignment horizontal="right"/>
    </xf>
    <xf numFmtId="3" fontId="10" fillId="33" borderId="0" xfId="0" applyNumberFormat="1" applyFont="1" applyFill="1" applyBorder="1" applyAlignment="1">
      <alignment horizontal="right"/>
    </xf>
    <xf numFmtId="3" fontId="10" fillId="33" borderId="27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3" fontId="1" fillId="0" borderId="12" xfId="0" applyNumberFormat="1" applyFont="1" applyBorder="1" applyAlignment="1" quotePrefix="1">
      <alignment/>
    </xf>
    <xf numFmtId="3" fontId="1" fillId="0" borderId="13" xfId="0" applyNumberFormat="1" applyFont="1" applyBorder="1" applyAlignment="1" quotePrefix="1">
      <alignment/>
    </xf>
    <xf numFmtId="0" fontId="1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33" borderId="12" xfId="0" applyFont="1" applyFill="1" applyBorder="1" applyAlignment="1">
      <alignment horizontal="right"/>
    </xf>
    <xf numFmtId="49" fontId="51" fillId="33" borderId="11" xfId="0" applyNumberFormat="1" applyFont="1" applyFill="1" applyBorder="1" applyAlignment="1">
      <alignment horizontal="right"/>
    </xf>
    <xf numFmtId="3" fontId="50" fillId="0" borderId="0" xfId="0" applyNumberFormat="1" applyFont="1" applyBorder="1" applyAlignment="1">
      <alignment/>
    </xf>
    <xf numFmtId="3" fontId="51" fillId="0" borderId="11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3" fontId="51" fillId="33" borderId="11" xfId="0" applyNumberFormat="1" applyFont="1" applyFill="1" applyBorder="1" applyAlignment="1">
      <alignment/>
    </xf>
    <xf numFmtId="3" fontId="50" fillId="0" borderId="0" xfId="0" applyNumberFormat="1" applyFont="1" applyAlignment="1">
      <alignment horizontal="center"/>
    </xf>
    <xf numFmtId="3" fontId="50" fillId="0" borderId="0" xfId="0" applyNumberFormat="1" applyFont="1" applyAlignment="1">
      <alignment horizontal="right"/>
    </xf>
    <xf numFmtId="3" fontId="51" fillId="0" borderId="10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0" xfId="0" applyFont="1" applyAlignment="1">
      <alignment horizontal="center"/>
    </xf>
    <xf numFmtId="3" fontId="1" fillId="0" borderId="30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 quotePrefix="1">
      <alignment horizontal="center"/>
    </xf>
    <xf numFmtId="3" fontId="1" fillId="0" borderId="13" xfId="0" applyNumberFormat="1" applyFont="1" applyBorder="1" applyAlignment="1" quotePrefix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8">
      <selection activeCell="H35" sqref="H35"/>
    </sheetView>
  </sheetViews>
  <sheetFormatPr defaultColWidth="9.00390625" defaultRowHeight="15.75"/>
  <cols>
    <col min="1" max="1" width="41.75390625" style="14" customWidth="1"/>
    <col min="2" max="2" width="7.25390625" style="20" customWidth="1"/>
    <col min="3" max="3" width="12.25390625" style="22" customWidth="1"/>
    <col min="4" max="4" width="13.125" style="179" hidden="1" customWidth="1"/>
    <col min="5" max="5" width="11.875" style="22" customWidth="1"/>
    <col min="6" max="6" width="12.50390625" style="22" customWidth="1"/>
    <col min="7" max="16384" width="9.00390625" style="14" customWidth="1"/>
  </cols>
  <sheetData>
    <row r="1" spans="1:6" s="9" customFormat="1" ht="25.5">
      <c r="A1" s="43" t="s">
        <v>68</v>
      </c>
      <c r="B1" s="7"/>
      <c r="C1" s="8"/>
      <c r="D1" s="166"/>
      <c r="E1" s="8"/>
      <c r="F1" s="8"/>
    </row>
    <row r="2" spans="1:6" s="9" customFormat="1" ht="15.75" customHeight="1">
      <c r="A2" s="10"/>
      <c r="B2" s="7"/>
      <c r="C2" s="8"/>
      <c r="D2" s="166"/>
      <c r="E2" s="8"/>
      <c r="F2" s="8"/>
    </row>
    <row r="3" spans="1:6" ht="19.5" customHeight="1">
      <c r="A3" s="11" t="s">
        <v>79</v>
      </c>
      <c r="B3" s="12"/>
      <c r="C3" s="13"/>
      <c r="D3" s="167"/>
      <c r="E3" s="13"/>
      <c r="F3" s="13"/>
    </row>
    <row r="4" spans="1:6" ht="19.5" customHeight="1">
      <c r="A4" s="11"/>
      <c r="B4" s="12"/>
      <c r="C4" s="13"/>
      <c r="D4" s="167"/>
      <c r="E4" s="13"/>
      <c r="F4" s="13"/>
    </row>
    <row r="5" spans="1:6" ht="15.75" customHeight="1">
      <c r="A5" s="44"/>
      <c r="B5" s="45"/>
      <c r="C5" s="38" t="s">
        <v>39</v>
      </c>
      <c r="D5" s="168" t="s">
        <v>13</v>
      </c>
      <c r="E5" s="38" t="s">
        <v>39</v>
      </c>
      <c r="F5" s="38" t="s">
        <v>39</v>
      </c>
    </row>
    <row r="6" spans="1:6" ht="15.75" customHeight="1">
      <c r="A6" s="34"/>
      <c r="B6" s="35" t="s">
        <v>16</v>
      </c>
      <c r="C6" s="39" t="s">
        <v>193</v>
      </c>
      <c r="D6" s="169" t="s">
        <v>193</v>
      </c>
      <c r="E6" s="39" t="s">
        <v>188</v>
      </c>
      <c r="F6" s="39" t="s">
        <v>178</v>
      </c>
    </row>
    <row r="7" spans="1:6" ht="15.75">
      <c r="A7" s="15"/>
      <c r="B7" s="12"/>
      <c r="C7" s="13"/>
      <c r="D7" s="167"/>
      <c r="E7" s="13"/>
      <c r="F7" s="13"/>
    </row>
    <row r="8" spans="1:6" ht="18.75">
      <c r="A8" s="46" t="s">
        <v>40</v>
      </c>
      <c r="B8" s="12"/>
      <c r="C8" s="13"/>
      <c r="D8" s="167"/>
      <c r="E8" s="13"/>
      <c r="F8" s="13"/>
    </row>
    <row r="9" spans="1:6" ht="15.75">
      <c r="A9" s="15" t="s">
        <v>55</v>
      </c>
      <c r="B9" s="12" t="s">
        <v>150</v>
      </c>
      <c r="C9" s="6">
        <f>'Res.rapp per kostsenter'!E18</f>
        <v>1235965</v>
      </c>
      <c r="D9" s="170">
        <v>1252000</v>
      </c>
      <c r="E9" s="6">
        <v>1171665</v>
      </c>
      <c r="F9" s="6">
        <v>1096686</v>
      </c>
    </row>
    <row r="10" spans="1:6" ht="15.75">
      <c r="A10" s="15" t="s">
        <v>42</v>
      </c>
      <c r="B10" s="12"/>
      <c r="C10" s="6">
        <f>'Res.rapp per kostsenter'!F18</f>
        <v>0</v>
      </c>
      <c r="D10" s="170">
        <v>0</v>
      </c>
      <c r="E10" s="6">
        <v>51865</v>
      </c>
      <c r="F10" s="6">
        <v>0</v>
      </c>
    </row>
    <row r="11" spans="1:6" ht="15.75">
      <c r="A11" s="50" t="s">
        <v>43</v>
      </c>
      <c r="B11" s="48"/>
      <c r="C11" s="49">
        <f>SUM(C9:C10)</f>
        <v>1235965</v>
      </c>
      <c r="D11" s="171">
        <f>SUM(D9:D10)</f>
        <v>1252000</v>
      </c>
      <c r="E11" s="49">
        <v>1223530</v>
      </c>
      <c r="F11" s="49">
        <v>1096686</v>
      </c>
    </row>
    <row r="12" spans="1:6" ht="15.75">
      <c r="A12" s="16" t="s">
        <v>185</v>
      </c>
      <c r="B12" s="12"/>
      <c r="C12" s="6"/>
      <c r="D12" s="170"/>
      <c r="E12" s="6"/>
      <c r="F12" s="6"/>
    </row>
    <row r="13" spans="1:6" ht="15.75">
      <c r="A13" s="15" t="s">
        <v>26</v>
      </c>
      <c r="B13" s="12"/>
      <c r="C13" s="6">
        <f>'Res.rapp per kostsenter'!G18+'Res.rapp per kostsenter'!H18</f>
        <v>0</v>
      </c>
      <c r="D13" s="170">
        <v>0</v>
      </c>
      <c r="E13" s="6">
        <v>0</v>
      </c>
      <c r="F13" s="6">
        <v>0</v>
      </c>
    </row>
    <row r="14" spans="1:6" ht="15.75">
      <c r="A14" s="47" t="s">
        <v>51</v>
      </c>
      <c r="B14" s="48"/>
      <c r="C14" s="49">
        <f>SUM(C13:C13)</f>
        <v>0</v>
      </c>
      <c r="D14" s="171">
        <f>SUM(D13:D13)</f>
        <v>0</v>
      </c>
      <c r="E14" s="49">
        <v>0</v>
      </c>
      <c r="F14" s="49">
        <v>0</v>
      </c>
    </row>
    <row r="15" spans="1:6" ht="15.75">
      <c r="A15" s="16" t="s">
        <v>14</v>
      </c>
      <c r="B15" s="51"/>
      <c r="C15" s="5">
        <f>+'Res.rapp per kostsenter'!T7</f>
        <v>46798.85</v>
      </c>
      <c r="D15" s="172">
        <v>60000</v>
      </c>
      <c r="E15" s="5">
        <v>52679</v>
      </c>
      <c r="F15" s="5">
        <v>49008.92</v>
      </c>
    </row>
    <row r="16" spans="1:6" s="18" customFormat="1" ht="15.75">
      <c r="A16" s="31" t="s">
        <v>43</v>
      </c>
      <c r="B16" s="32"/>
      <c r="C16" s="33">
        <f>C11+C14+C15</f>
        <v>1282763.85</v>
      </c>
      <c r="D16" s="173">
        <f>D11+D14+D15</f>
        <v>1312000</v>
      </c>
      <c r="E16" s="33">
        <v>1276209</v>
      </c>
      <c r="F16" s="33">
        <v>1145694.92</v>
      </c>
    </row>
    <row r="17" spans="1:6" ht="15.75">
      <c r="A17" s="15"/>
      <c r="B17" s="12"/>
      <c r="C17" s="6"/>
      <c r="D17" s="170"/>
      <c r="E17" s="6"/>
      <c r="F17" s="6"/>
    </row>
    <row r="18" spans="1:6" ht="18.75">
      <c r="A18" s="46" t="s">
        <v>44</v>
      </c>
      <c r="B18" s="12"/>
      <c r="C18" s="6"/>
      <c r="D18" s="170"/>
      <c r="E18" s="6"/>
      <c r="F18" s="6"/>
    </row>
    <row r="19" spans="1:6" ht="15.75">
      <c r="A19" s="16" t="s">
        <v>45</v>
      </c>
      <c r="B19" s="12"/>
      <c r="C19" s="6"/>
      <c r="D19" s="170"/>
      <c r="E19" s="6"/>
      <c r="F19" s="6"/>
    </row>
    <row r="20" spans="1:6" ht="15.75">
      <c r="A20" s="15" t="s">
        <v>69</v>
      </c>
      <c r="B20" s="12"/>
      <c r="C20" s="6">
        <f>+'Res.rapp per kostsenter'!S9+'Res.rapp per kostsenter'!S10+'Res.rapp per kostsenter'!S11+'Res.rapp per kostsenter'!S12+'Res.rapp per kostsenter'!S13</f>
        <v>330883.66</v>
      </c>
      <c r="D20" s="170">
        <f>81000+136000</f>
        <v>217000</v>
      </c>
      <c r="E20" s="6">
        <v>337143</v>
      </c>
      <c r="F20" s="6">
        <v>213041</v>
      </c>
    </row>
    <row r="21" spans="1:6" ht="15.75">
      <c r="A21" s="15" t="s">
        <v>46</v>
      </c>
      <c r="B21" s="12"/>
      <c r="C21" s="6">
        <f>+'Res.rapp per kostsenter'!S14+'Res.rapp per kostsenter'!S15+'Res.rapp per kostsenter'!S16</f>
        <v>0</v>
      </c>
      <c r="D21" s="170">
        <v>101000</v>
      </c>
      <c r="E21" s="6">
        <v>51886</v>
      </c>
      <c r="F21" s="6">
        <v>0</v>
      </c>
    </row>
    <row r="22" spans="1:6" ht="15.75">
      <c r="A22" s="19" t="s">
        <v>77</v>
      </c>
      <c r="B22" s="12"/>
      <c r="C22" s="6">
        <f>'Res.rapp per kostsenter'!S17</f>
        <v>57347.5</v>
      </c>
      <c r="D22" s="170">
        <v>36000</v>
      </c>
      <c r="E22" s="6">
        <v>45000</v>
      </c>
      <c r="F22" s="6">
        <v>0</v>
      </c>
    </row>
    <row r="23" spans="1:6" ht="15.75">
      <c r="A23" s="47" t="s">
        <v>47</v>
      </c>
      <c r="B23" s="155" t="s">
        <v>41</v>
      </c>
      <c r="C23" s="49">
        <f>SUM(C20:C22)</f>
        <v>388231.16</v>
      </c>
      <c r="D23" s="171">
        <f>SUM(D20:D22)</f>
        <v>354000</v>
      </c>
      <c r="E23" s="49">
        <v>434029</v>
      </c>
      <c r="F23" s="49">
        <v>213041</v>
      </c>
    </row>
    <row r="24" spans="1:6" ht="15.75">
      <c r="A24" s="16" t="s">
        <v>54</v>
      </c>
      <c r="B24" s="12" t="s">
        <v>41</v>
      </c>
      <c r="C24" s="5">
        <f>+'Res.rapp per kostsenter'!S7+'Res.rapp per kostsenter'!S8+'Res.rapp per kostsenter'!U7</f>
        <v>747541.6900000001</v>
      </c>
      <c r="D24" s="172">
        <f>239000+719000</f>
        <v>958000</v>
      </c>
      <c r="E24" s="5">
        <v>789974</v>
      </c>
      <c r="F24" s="5">
        <v>696343.5</v>
      </c>
    </row>
    <row r="25" spans="1:6" s="18" customFormat="1" ht="15.75">
      <c r="A25" s="31" t="s">
        <v>48</v>
      </c>
      <c r="B25" s="154" t="s">
        <v>41</v>
      </c>
      <c r="C25" s="33">
        <f>C23+C24</f>
        <v>1135772.85</v>
      </c>
      <c r="D25" s="173">
        <f>D23+D24</f>
        <v>1312000</v>
      </c>
      <c r="E25" s="33">
        <v>1224003</v>
      </c>
      <c r="F25" s="33">
        <v>909384.5</v>
      </c>
    </row>
    <row r="26" spans="1:6" ht="15.75">
      <c r="A26" s="15"/>
      <c r="B26" s="12"/>
      <c r="C26" s="6"/>
      <c r="D26" s="170"/>
      <c r="E26" s="6"/>
      <c r="F26" s="6"/>
    </row>
    <row r="27" spans="1:6" s="18" customFormat="1" ht="15.75">
      <c r="A27" s="34" t="s">
        <v>149</v>
      </c>
      <c r="B27" s="35"/>
      <c r="C27" s="36">
        <f>C16-C25+0.5</f>
        <v>146991.5</v>
      </c>
      <c r="D27" s="174">
        <f>D16-D25</f>
        <v>0</v>
      </c>
      <c r="E27" s="36">
        <v>52206.5</v>
      </c>
      <c r="F27" s="36">
        <v>236311.41999999993</v>
      </c>
    </row>
    <row r="28" spans="1:6" ht="15.75">
      <c r="A28" s="15"/>
      <c r="B28" s="12"/>
      <c r="C28" s="6"/>
      <c r="D28" s="170"/>
      <c r="E28" s="6"/>
      <c r="F28" s="6"/>
    </row>
    <row r="29" spans="1:6" ht="15.75">
      <c r="A29" s="18" t="s">
        <v>145</v>
      </c>
      <c r="C29" s="21"/>
      <c r="D29" s="175"/>
      <c r="E29" s="21"/>
      <c r="F29" s="21"/>
    </row>
    <row r="30" spans="1:6" ht="15.75" hidden="1">
      <c r="A30" s="14" t="s">
        <v>146</v>
      </c>
      <c r="C30" s="153">
        <v>0</v>
      </c>
      <c r="D30" s="176">
        <v>0</v>
      </c>
      <c r="E30" s="153">
        <v>0</v>
      </c>
      <c r="F30" s="153">
        <v>0</v>
      </c>
    </row>
    <row r="31" spans="1:6" ht="15.75">
      <c r="A31" s="14" t="s">
        <v>147</v>
      </c>
      <c r="C31" s="153">
        <v>0</v>
      </c>
      <c r="D31" s="176">
        <v>0</v>
      </c>
      <c r="E31" s="153">
        <v>0</v>
      </c>
      <c r="F31" s="153">
        <v>-455000</v>
      </c>
    </row>
    <row r="32" spans="1:6" ht="15.75" hidden="1">
      <c r="A32" s="14" t="s">
        <v>148</v>
      </c>
      <c r="C32" s="153">
        <v>0</v>
      </c>
      <c r="D32" s="176">
        <v>0</v>
      </c>
      <c r="E32" s="153">
        <v>0</v>
      </c>
      <c r="F32" s="153">
        <v>0</v>
      </c>
    </row>
    <row r="33" spans="1:6" ht="15.75">
      <c r="A33" s="14" t="s">
        <v>162</v>
      </c>
      <c r="C33" s="153">
        <f>+C27-C30-C31-C32</f>
        <v>146991.5</v>
      </c>
      <c r="D33" s="176">
        <v>0</v>
      </c>
      <c r="E33" s="153">
        <v>52206.5</v>
      </c>
      <c r="F33" s="153">
        <v>691311.4199999999</v>
      </c>
    </row>
    <row r="34" spans="1:6" ht="15.75">
      <c r="A34" s="31" t="s">
        <v>157</v>
      </c>
      <c r="B34" s="154" t="s">
        <v>151</v>
      </c>
      <c r="C34" s="41">
        <f>SUM(C30:C33)</f>
        <v>146991.5</v>
      </c>
      <c r="D34" s="177">
        <v>0</v>
      </c>
      <c r="E34" s="41">
        <v>52206.5</v>
      </c>
      <c r="F34" s="41">
        <v>236311.41999999993</v>
      </c>
    </row>
    <row r="35" spans="1:6" ht="15.75">
      <c r="A35" s="16"/>
      <c r="B35" s="12"/>
      <c r="C35" s="23"/>
      <c r="D35" s="178"/>
      <c r="E35" s="23"/>
      <c r="F35" s="23"/>
    </row>
    <row r="36" ht="15.75">
      <c r="A36" s="18"/>
    </row>
    <row r="37" spans="1:6" ht="15.75">
      <c r="A37" s="52"/>
      <c r="C37" s="21"/>
      <c r="D37" s="175"/>
      <c r="E37" s="21"/>
      <c r="F37" s="21"/>
    </row>
    <row r="38" spans="1:6" ht="15.75">
      <c r="A38" s="52"/>
      <c r="C38" s="21"/>
      <c r="D38" s="175"/>
      <c r="E38" s="21"/>
      <c r="F38" s="21"/>
    </row>
    <row r="39" ht="15.75">
      <c r="A39" s="52"/>
    </row>
    <row r="40" ht="15.75">
      <c r="A40" s="52"/>
    </row>
    <row r="41" ht="15.75">
      <c r="A41" s="52"/>
    </row>
    <row r="42" ht="15.75">
      <c r="A42" s="52"/>
    </row>
    <row r="43" ht="15.75">
      <c r="A43" s="52"/>
    </row>
    <row r="48" ht="15.75" hidden="1"/>
    <row r="88" ht="15.75">
      <c r="A88" s="110"/>
    </row>
    <row r="89" ht="15.75">
      <c r="A89" s="110"/>
    </row>
    <row r="90" ht="15.75">
      <c r="A90" s="110"/>
    </row>
    <row r="99" ht="15.75">
      <c r="A99" s="165"/>
    </row>
    <row r="100" ht="15.75">
      <c r="A100" s="15"/>
    </row>
  </sheetData>
  <sheetProtection/>
  <printOptions/>
  <pageMargins left="0.9448818897637796" right="0.5905511811023623" top="0.31496062992125984" bottom="0.5118110236220472" header="0.5118110236220472" footer="0.2362204724409449"/>
  <pageSetup horizontalDpi="600" verticalDpi="600" orientation="portrait" paperSize="9" scale="85" r:id="rId1"/>
  <ignoredErrors>
    <ignoredError sqref="C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3">
      <selection activeCell="I12" sqref="I12"/>
    </sheetView>
  </sheetViews>
  <sheetFormatPr defaultColWidth="9.00390625" defaultRowHeight="15.75"/>
  <cols>
    <col min="1" max="1" width="35.625" style="14" customWidth="1"/>
    <col min="2" max="2" width="5.75390625" style="14" customWidth="1"/>
    <col min="3" max="5" width="12.625" style="22" bestFit="1" customWidth="1"/>
    <col min="6" max="16384" width="9.00390625" style="14" customWidth="1"/>
  </cols>
  <sheetData>
    <row r="1" spans="1:5" s="9" customFormat="1" ht="25.5">
      <c r="A1" s="43" t="s">
        <v>68</v>
      </c>
      <c r="B1" s="27"/>
      <c r="C1" s="8"/>
      <c r="D1" s="8"/>
      <c r="E1" s="8"/>
    </row>
    <row r="2" spans="1:5" s="9" customFormat="1" ht="7.5" customHeight="1">
      <c r="A2" s="10"/>
      <c r="B2" s="10"/>
      <c r="C2" s="8"/>
      <c r="D2" s="8"/>
      <c r="E2" s="8"/>
    </row>
    <row r="3" spans="1:5" s="9" customFormat="1" ht="19.5" customHeight="1">
      <c r="A3" s="11" t="s">
        <v>15</v>
      </c>
      <c r="B3" s="10"/>
      <c r="C3" s="8"/>
      <c r="D3" s="8"/>
      <c r="E3" s="8"/>
    </row>
    <row r="4" spans="1:5" s="9" customFormat="1" ht="20.25" customHeight="1">
      <c r="A4" s="11"/>
      <c r="B4" s="10"/>
      <c r="C4" s="8"/>
      <c r="D4" s="8"/>
      <c r="E4" s="8"/>
    </row>
    <row r="5" spans="1:5" ht="15.75" customHeight="1">
      <c r="A5" s="42"/>
      <c r="B5" s="42"/>
      <c r="C5" s="37" t="s">
        <v>80</v>
      </c>
      <c r="D5" s="37" t="s">
        <v>80</v>
      </c>
      <c r="E5" s="37" t="s">
        <v>80</v>
      </c>
    </row>
    <row r="6" spans="1:5" ht="18.75" customHeight="1">
      <c r="A6" s="34"/>
      <c r="B6" s="34" t="s">
        <v>16</v>
      </c>
      <c r="C6" s="39" t="s">
        <v>193</v>
      </c>
      <c r="D6" s="39" t="s">
        <v>188</v>
      </c>
      <c r="E6" s="39" t="s">
        <v>178</v>
      </c>
    </row>
    <row r="7" spans="1:5" ht="8.25" customHeight="1">
      <c r="A7" s="15"/>
      <c r="B7" s="15"/>
      <c r="C7" s="13"/>
      <c r="D7" s="13"/>
      <c r="E7" s="13"/>
    </row>
    <row r="8" spans="1:5" s="18" customFormat="1" ht="15.75" hidden="1">
      <c r="A8" s="16" t="s">
        <v>155</v>
      </c>
      <c r="B8" s="16"/>
      <c r="C8" s="29"/>
      <c r="D8" s="29"/>
      <c r="E8" s="29"/>
    </row>
    <row r="9" spans="1:5" ht="15.75" hidden="1">
      <c r="A9" s="16" t="s">
        <v>29</v>
      </c>
      <c r="B9" s="13"/>
      <c r="C9" s="13"/>
      <c r="D9" s="13"/>
      <c r="E9" s="13"/>
    </row>
    <row r="10" spans="1:5" ht="15.75" hidden="1">
      <c r="A10" s="15" t="s">
        <v>78</v>
      </c>
      <c r="B10" s="13"/>
      <c r="C10" s="30">
        <v>0</v>
      </c>
      <c r="D10" s="30">
        <v>0</v>
      </c>
      <c r="E10" s="30">
        <v>0</v>
      </c>
    </row>
    <row r="11" spans="1:5" s="18" customFormat="1" ht="15.75" hidden="1">
      <c r="A11" s="31" t="s">
        <v>30</v>
      </c>
      <c r="B11" s="40"/>
      <c r="C11" s="41">
        <f>SUM(C10:C10)</f>
        <v>0</v>
      </c>
      <c r="D11" s="41">
        <v>0</v>
      </c>
      <c r="E11" s="41">
        <v>0</v>
      </c>
    </row>
    <row r="12" spans="1:5" s="18" customFormat="1" ht="15.75">
      <c r="A12" s="16"/>
      <c r="B12" s="13"/>
      <c r="C12" s="23"/>
      <c r="D12" s="23"/>
      <c r="E12" s="23"/>
    </row>
    <row r="13" spans="1:5" ht="15.75">
      <c r="A13" s="16" t="s">
        <v>35</v>
      </c>
      <c r="B13" s="13"/>
      <c r="C13" s="13"/>
      <c r="D13" s="13"/>
      <c r="E13" s="13"/>
    </row>
    <row r="14" spans="1:5" ht="15.75">
      <c r="A14" s="16" t="s">
        <v>17</v>
      </c>
      <c r="B14" s="13"/>
      <c r="C14" s="13"/>
      <c r="D14" s="13"/>
      <c r="E14" s="13"/>
    </row>
    <row r="15" spans="1:5" ht="15.75" hidden="1">
      <c r="A15" s="15" t="s">
        <v>18</v>
      </c>
      <c r="B15" s="13"/>
      <c r="C15" s="30">
        <v>0</v>
      </c>
      <c r="D15" s="30">
        <v>0</v>
      </c>
      <c r="E15" s="30">
        <v>0</v>
      </c>
    </row>
    <row r="16" spans="1:5" ht="15.75">
      <c r="A16" s="15" t="s">
        <v>19</v>
      </c>
      <c r="B16" s="13"/>
      <c r="C16" s="28">
        <v>0</v>
      </c>
      <c r="D16" s="28">
        <v>51865</v>
      </c>
      <c r="E16" s="28">
        <v>0</v>
      </c>
    </row>
    <row r="17" spans="1:5" ht="15.75">
      <c r="A17" s="16" t="s">
        <v>20</v>
      </c>
      <c r="B17" s="13"/>
      <c r="C17" s="23">
        <f>SUM(C15:C16)</f>
        <v>0</v>
      </c>
      <c r="D17" s="23">
        <v>51865</v>
      </c>
      <c r="E17" s="23">
        <v>0</v>
      </c>
    </row>
    <row r="18" spans="1:5" ht="15.75">
      <c r="A18" s="16" t="s">
        <v>143</v>
      </c>
      <c r="B18" s="13"/>
      <c r="C18" s="23">
        <v>1892920.39</v>
      </c>
      <c r="D18" s="23">
        <v>1664860.44</v>
      </c>
      <c r="E18" s="23">
        <v>1647571.17</v>
      </c>
    </row>
    <row r="19" spans="1:5" s="18" customFormat="1" ht="15.75">
      <c r="A19" s="31" t="s">
        <v>31</v>
      </c>
      <c r="B19" s="40"/>
      <c r="C19" s="41">
        <f>+C17+C18</f>
        <v>1892920.39</v>
      </c>
      <c r="D19" s="41">
        <v>1716725.44</v>
      </c>
      <c r="E19" s="41">
        <v>1647571.17</v>
      </c>
    </row>
    <row r="20" spans="1:5" s="18" customFormat="1" ht="9" customHeight="1">
      <c r="A20" s="16"/>
      <c r="B20" s="16"/>
      <c r="C20" s="23"/>
      <c r="D20" s="23"/>
      <c r="E20" s="23"/>
    </row>
    <row r="21" spans="1:5" s="18" customFormat="1" ht="15.75">
      <c r="A21" s="34" t="s">
        <v>36</v>
      </c>
      <c r="B21" s="34"/>
      <c r="C21" s="36">
        <f>+C11+C19</f>
        <v>1892920.39</v>
      </c>
      <c r="D21" s="36">
        <v>1716725.44</v>
      </c>
      <c r="E21" s="36">
        <v>1647571.17</v>
      </c>
    </row>
    <row r="22" spans="1:5" ht="15.75">
      <c r="A22" s="15"/>
      <c r="B22" s="15"/>
      <c r="C22" s="13"/>
      <c r="D22" s="13"/>
      <c r="E22" s="13"/>
    </row>
    <row r="23" spans="1:5" ht="15.75">
      <c r="A23" s="16" t="s">
        <v>144</v>
      </c>
      <c r="B23" s="15"/>
      <c r="C23" s="13"/>
      <c r="D23" s="13"/>
      <c r="E23" s="13"/>
    </row>
    <row r="24" spans="1:5" ht="15.75">
      <c r="A24" s="16" t="s">
        <v>58</v>
      </c>
      <c r="B24" s="16"/>
      <c r="C24" s="13"/>
      <c r="D24" s="13"/>
      <c r="E24" s="13"/>
    </row>
    <row r="25" spans="1:5" ht="15.75" hidden="1">
      <c r="A25" s="19" t="s">
        <v>59</v>
      </c>
      <c r="B25" s="13"/>
      <c r="C25" s="30"/>
      <c r="D25" s="30"/>
      <c r="E25" s="30"/>
    </row>
    <row r="26" spans="1:5" ht="15.75" hidden="1">
      <c r="A26" s="19" t="s">
        <v>60</v>
      </c>
      <c r="B26" s="13"/>
      <c r="C26" s="30">
        <v>0</v>
      </c>
      <c r="D26" s="30">
        <v>0</v>
      </c>
      <c r="E26" s="30">
        <v>0</v>
      </c>
    </row>
    <row r="27" spans="1:5" ht="15.75" hidden="1">
      <c r="A27" s="19" t="s">
        <v>61</v>
      </c>
      <c r="B27" s="13"/>
      <c r="C27" s="30"/>
      <c r="D27" s="30"/>
      <c r="E27" s="30"/>
    </row>
    <row r="28" spans="1:5" ht="15.75">
      <c r="A28" s="15" t="s">
        <v>62</v>
      </c>
      <c r="B28" s="13"/>
      <c r="C28" s="30">
        <f>1636156.48+Aktivitetsregnskap!C33</f>
        <v>1783147.98</v>
      </c>
      <c r="D28" s="30">
        <v>1636157.0399999998</v>
      </c>
      <c r="E28" s="30">
        <v>1583950.5399999998</v>
      </c>
    </row>
    <row r="29" spans="1:5" ht="15.75" hidden="1">
      <c r="A29" s="19" t="s">
        <v>81</v>
      </c>
      <c r="B29" s="13"/>
      <c r="C29" s="30"/>
      <c r="D29" s="30"/>
      <c r="E29" s="30"/>
    </row>
    <row r="30" spans="1:5" s="18" customFormat="1" ht="15.75">
      <c r="A30" s="31" t="s">
        <v>63</v>
      </c>
      <c r="B30" s="40">
        <v>5</v>
      </c>
      <c r="C30" s="41">
        <f>SUM(C25:C29)</f>
        <v>1783147.98</v>
      </c>
      <c r="D30" s="41">
        <v>1636157.0399999998</v>
      </c>
      <c r="E30" s="41">
        <v>1583950.5399999998</v>
      </c>
    </row>
    <row r="31" spans="1:5" ht="9.75" customHeight="1">
      <c r="A31" s="15"/>
      <c r="B31" s="15"/>
      <c r="C31" s="13"/>
      <c r="D31" s="13"/>
      <c r="E31" s="13"/>
    </row>
    <row r="32" spans="1:5" ht="15.75">
      <c r="A32" s="16" t="s">
        <v>32</v>
      </c>
      <c r="B32" s="16"/>
      <c r="C32" s="13"/>
      <c r="D32" s="13"/>
      <c r="E32" s="13"/>
    </row>
    <row r="33" spans="1:5" ht="15.75">
      <c r="A33" s="16" t="s">
        <v>21</v>
      </c>
      <c r="B33" s="16"/>
      <c r="C33" s="13"/>
      <c r="D33" s="13"/>
      <c r="E33" s="13"/>
    </row>
    <row r="34" spans="1:5" ht="15.75">
      <c r="A34" s="15" t="s">
        <v>22</v>
      </c>
      <c r="B34" s="15"/>
      <c r="C34" s="30">
        <f>20234+2425</f>
        <v>22659</v>
      </c>
      <c r="D34" s="30">
        <v>17549.55</v>
      </c>
      <c r="E34" s="30">
        <v>14426.87</v>
      </c>
    </row>
    <row r="35" spans="1:5" ht="15.75">
      <c r="A35" s="15" t="s">
        <v>23</v>
      </c>
      <c r="B35" s="15"/>
      <c r="C35" s="30">
        <v>87112.89</v>
      </c>
      <c r="D35" s="30">
        <v>62669.41</v>
      </c>
      <c r="E35" s="30">
        <v>49194.43</v>
      </c>
    </row>
    <row r="36" spans="1:5" ht="15.75">
      <c r="A36" s="15" t="s">
        <v>24</v>
      </c>
      <c r="B36" s="15"/>
      <c r="C36" s="30">
        <v>0</v>
      </c>
      <c r="D36" s="30">
        <v>350</v>
      </c>
      <c r="E36" s="30">
        <v>0</v>
      </c>
    </row>
    <row r="37" spans="1:5" ht="15.75" hidden="1">
      <c r="A37" s="19" t="s">
        <v>37</v>
      </c>
      <c r="B37" s="15"/>
      <c r="C37" s="30">
        <v>0</v>
      </c>
      <c r="D37" s="30">
        <v>0</v>
      </c>
      <c r="E37" s="30">
        <v>0</v>
      </c>
    </row>
    <row r="38" spans="1:5" s="18" customFormat="1" ht="15.75">
      <c r="A38" s="16" t="s">
        <v>25</v>
      </c>
      <c r="B38" s="16"/>
      <c r="C38" s="17">
        <f>SUM(C34:C37)</f>
        <v>109771.89</v>
      </c>
      <c r="D38" s="17">
        <v>80568.96</v>
      </c>
      <c r="E38" s="17">
        <v>63621.3</v>
      </c>
    </row>
    <row r="39" spans="1:5" ht="15.75">
      <c r="A39" s="31" t="s">
        <v>33</v>
      </c>
      <c r="B39" s="31"/>
      <c r="C39" s="33">
        <f>+C38</f>
        <v>109771.89</v>
      </c>
      <c r="D39" s="33">
        <v>80568.96</v>
      </c>
      <c r="E39" s="33">
        <v>63621.3</v>
      </c>
    </row>
    <row r="40" ht="12.75" customHeight="1"/>
    <row r="41" spans="1:5" s="18" customFormat="1" ht="15.75">
      <c r="A41" s="34" t="s">
        <v>57</v>
      </c>
      <c r="B41" s="34"/>
      <c r="C41" s="36">
        <f>+C30+C39</f>
        <v>1892919.8699999999</v>
      </c>
      <c r="D41" s="36">
        <v>1716724.9999999998</v>
      </c>
      <c r="E41" s="36">
        <v>1647570.8399999999</v>
      </c>
    </row>
    <row r="43" spans="1:5" ht="15.75">
      <c r="A43" s="14" t="s">
        <v>196</v>
      </c>
      <c r="C43" s="21"/>
      <c r="D43" s="21"/>
      <c r="E43" s="21"/>
    </row>
    <row r="45" spans="3:5" ht="15.75">
      <c r="C45" s="21"/>
      <c r="D45" s="21"/>
      <c r="E45" s="21"/>
    </row>
    <row r="46" spans="3:5" ht="15.75">
      <c r="C46" s="21"/>
      <c r="D46" s="21"/>
      <c r="E46" s="21"/>
    </row>
    <row r="47" spans="1:5" ht="15.75">
      <c r="A47" s="14" t="s">
        <v>172</v>
      </c>
      <c r="B47" s="14" t="s">
        <v>168</v>
      </c>
      <c r="E47" s="161" t="s">
        <v>197</v>
      </c>
    </row>
    <row r="48" spans="1:2" ht="15.75" hidden="1">
      <c r="A48" s="14" t="s">
        <v>165</v>
      </c>
      <c r="B48" s="14" t="s">
        <v>166</v>
      </c>
    </row>
    <row r="53" spans="1:5" ht="15.75">
      <c r="A53" s="14" t="s">
        <v>167</v>
      </c>
      <c r="B53" s="14" t="s">
        <v>183</v>
      </c>
      <c r="E53" s="161" t="s">
        <v>198</v>
      </c>
    </row>
    <row r="57" ht="15.75">
      <c r="A57" s="14" t="s">
        <v>199</v>
      </c>
    </row>
    <row r="88" ht="15.75">
      <c r="A88" s="110"/>
    </row>
    <row r="89" ht="15.75">
      <c r="A89" s="110"/>
    </row>
    <row r="90" ht="15.75">
      <c r="A90" s="110"/>
    </row>
  </sheetData>
  <sheetProtection/>
  <printOptions/>
  <pageMargins left="0.9448818897637796" right="0.5905511811023623" top="0.31496062992125984" bottom="0.5118110236220472" header="0.5118110236220472" footer="0.2362204724409449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75" zoomScaleNormal="75" zoomScalePageLayoutView="0" workbookViewId="0" topLeftCell="A1">
      <pane xSplit="4" ySplit="6" topLeftCell="E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C43" sqref="C43"/>
    </sheetView>
  </sheetViews>
  <sheetFormatPr defaultColWidth="11.00390625" defaultRowHeight="15.75"/>
  <cols>
    <col min="1" max="1" width="7.00390625" style="26" customWidth="1"/>
    <col min="2" max="2" width="23.75390625" style="26" customWidth="1"/>
    <col min="3" max="3" width="7.00390625" style="26" customWidth="1"/>
    <col min="4" max="4" width="25.00390625" style="24" customWidth="1"/>
    <col min="5" max="5" width="12.375" style="24" customWidth="1"/>
    <col min="6" max="7" width="9.875" style="24" hidden="1" customWidth="1"/>
    <col min="8" max="8" width="11.625" style="24" hidden="1" customWidth="1"/>
    <col min="9" max="9" width="13.375" style="24" customWidth="1"/>
    <col min="10" max="10" width="8.375" style="24" hidden="1" customWidth="1"/>
    <col min="11" max="11" width="10.625" style="24" bestFit="1" customWidth="1"/>
    <col min="12" max="13" width="11.125" style="24" customWidth="1"/>
    <col min="14" max="14" width="11.00390625" style="24" customWidth="1"/>
    <col min="15" max="15" width="9.625" style="24" customWidth="1"/>
    <col min="16" max="16" width="9.25390625" style="24" customWidth="1"/>
    <col min="17" max="17" width="9.375" style="24" customWidth="1"/>
    <col min="18" max="18" width="9.625" style="24" hidden="1" customWidth="1"/>
    <col min="19" max="19" width="11.25390625" style="24" customWidth="1"/>
    <col min="20" max="20" width="9.625" style="24" customWidth="1"/>
    <col min="21" max="21" width="7.375" style="24" customWidth="1"/>
    <col min="22" max="22" width="9.75390625" style="24" customWidth="1"/>
    <col min="23" max="23" width="12.375" style="24" customWidth="1"/>
    <col min="24" max="16384" width="11.00390625" style="24" customWidth="1"/>
  </cols>
  <sheetData>
    <row r="1" spans="1:21" ht="25.5">
      <c r="A1" s="43" t="s">
        <v>68</v>
      </c>
      <c r="B1" s="43"/>
      <c r="C1" s="43"/>
      <c r="U1" s="4"/>
    </row>
    <row r="2" spans="1:21" ht="15.75" customHeight="1">
      <c r="A2" s="3"/>
      <c r="B2" s="3"/>
      <c r="C2" s="3"/>
      <c r="U2" s="4"/>
    </row>
    <row r="3" spans="1:21" ht="25.5">
      <c r="A3" s="3" t="s">
        <v>194</v>
      </c>
      <c r="B3" s="3"/>
      <c r="C3" s="3"/>
      <c r="U3" s="4"/>
    </row>
    <row r="4" spans="1:23" ht="15.75">
      <c r="A4" s="53"/>
      <c r="B4" s="53"/>
      <c r="C4" s="5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22.5" customHeight="1">
      <c r="A5" s="74" t="s">
        <v>27</v>
      </c>
      <c r="B5" s="54"/>
      <c r="C5" s="54"/>
      <c r="D5" s="55"/>
      <c r="E5" s="180" t="s">
        <v>8</v>
      </c>
      <c r="F5" s="181"/>
      <c r="G5" s="181"/>
      <c r="H5" s="181"/>
      <c r="I5" s="182"/>
      <c r="J5" s="56"/>
      <c r="K5" s="162"/>
      <c r="L5" s="162"/>
      <c r="M5" s="162"/>
      <c r="N5" s="162"/>
      <c r="O5" s="162"/>
      <c r="P5" s="162"/>
      <c r="Q5" s="162"/>
      <c r="R5" s="162"/>
      <c r="S5" s="163"/>
      <c r="T5" s="180" t="s">
        <v>9</v>
      </c>
      <c r="U5" s="181"/>
      <c r="V5" s="182"/>
      <c r="W5" s="57"/>
    </row>
    <row r="6" spans="1:23" s="2" customFormat="1" ht="57.75" customHeight="1">
      <c r="A6" s="75" t="s">
        <v>52</v>
      </c>
      <c r="B6" s="76" t="s">
        <v>53</v>
      </c>
      <c r="C6" s="58" t="s">
        <v>49</v>
      </c>
      <c r="D6" s="77" t="s">
        <v>0</v>
      </c>
      <c r="E6" s="59" t="s">
        <v>64</v>
      </c>
      <c r="F6" s="60" t="s">
        <v>42</v>
      </c>
      <c r="G6" s="60" t="s">
        <v>38</v>
      </c>
      <c r="H6" s="60" t="s">
        <v>142</v>
      </c>
      <c r="I6" s="61" t="s">
        <v>1</v>
      </c>
      <c r="J6" s="59" t="s">
        <v>65</v>
      </c>
      <c r="K6" s="59" t="s">
        <v>2</v>
      </c>
      <c r="L6" s="60" t="s">
        <v>179</v>
      </c>
      <c r="M6" s="60" t="s">
        <v>4</v>
      </c>
      <c r="N6" s="60" t="s">
        <v>3</v>
      </c>
      <c r="O6" s="60" t="s">
        <v>12</v>
      </c>
      <c r="P6" s="60" t="s">
        <v>28</v>
      </c>
      <c r="Q6" s="60" t="s">
        <v>66</v>
      </c>
      <c r="R6" s="60" t="s">
        <v>34</v>
      </c>
      <c r="S6" s="61" t="s">
        <v>1</v>
      </c>
      <c r="T6" s="59" t="s">
        <v>5</v>
      </c>
      <c r="U6" s="60" t="s">
        <v>11</v>
      </c>
      <c r="V6" s="61" t="s">
        <v>6</v>
      </c>
      <c r="W6" s="62" t="s">
        <v>7</v>
      </c>
    </row>
    <row r="7" spans="1:23" s="25" customFormat="1" ht="27.75" customHeight="1">
      <c r="A7" s="64">
        <v>10</v>
      </c>
      <c r="B7" s="64" t="s">
        <v>50</v>
      </c>
      <c r="C7" s="64">
        <v>100</v>
      </c>
      <c r="D7" s="68" t="s">
        <v>10</v>
      </c>
      <c r="E7" s="68">
        <v>1235965</v>
      </c>
      <c r="F7" s="68">
        <v>0</v>
      </c>
      <c r="G7" s="68">
        <v>0</v>
      </c>
      <c r="H7" s="68">
        <v>0</v>
      </c>
      <c r="I7" s="69">
        <f aca="true" t="shared" si="0" ref="I7:I17">SUM(E7:H7)</f>
        <v>1235965</v>
      </c>
      <c r="J7" s="68">
        <v>0</v>
      </c>
      <c r="K7" s="68"/>
      <c r="L7" s="68">
        <v>6590</v>
      </c>
      <c r="M7" s="68">
        <v>2874.98</v>
      </c>
      <c r="N7" s="68">
        <v>230702.2</v>
      </c>
      <c r="O7" s="68">
        <v>2095.5</v>
      </c>
      <c r="P7" s="68"/>
      <c r="Q7" s="68"/>
      <c r="R7" s="68">
        <v>0</v>
      </c>
      <c r="S7" s="69">
        <f aca="true" t="shared" si="1" ref="S7:S17">SUM(J7:R7)</f>
        <v>242262.68000000002</v>
      </c>
      <c r="T7" s="68">
        <v>46798.85</v>
      </c>
      <c r="U7" s="68">
        <v>728</v>
      </c>
      <c r="V7" s="69">
        <f>T7-U7</f>
        <v>46070.85</v>
      </c>
      <c r="W7" s="69">
        <f aca="true" t="shared" si="2" ref="W7:W17">I7-S7+V7</f>
        <v>1039773.1699999999</v>
      </c>
    </row>
    <row r="8" spans="1:23" ht="27.75" customHeight="1">
      <c r="A8" s="65">
        <v>10</v>
      </c>
      <c r="B8" s="65" t="s">
        <v>50</v>
      </c>
      <c r="C8" s="65">
        <v>110</v>
      </c>
      <c r="D8" s="78" t="s">
        <v>56</v>
      </c>
      <c r="E8" s="70">
        <v>0</v>
      </c>
      <c r="F8" s="70">
        <v>0</v>
      </c>
      <c r="G8" s="70">
        <v>0</v>
      </c>
      <c r="H8" s="70">
        <v>0</v>
      </c>
      <c r="I8" s="71">
        <f t="shared" si="0"/>
        <v>0</v>
      </c>
      <c r="J8" s="70">
        <v>0</v>
      </c>
      <c r="K8" s="70">
        <f>455308.81+3172.5</f>
        <v>458481.31</v>
      </c>
      <c r="L8" s="70"/>
      <c r="M8" s="70">
        <v>30578.7</v>
      </c>
      <c r="N8" s="70">
        <v>12636</v>
      </c>
      <c r="O8" s="70">
        <v>0</v>
      </c>
      <c r="P8" s="70">
        <v>0</v>
      </c>
      <c r="Q8" s="70">
        <v>2855</v>
      </c>
      <c r="R8" s="70">
        <v>0</v>
      </c>
      <c r="S8" s="71">
        <f t="shared" si="1"/>
        <v>504551.01</v>
      </c>
      <c r="T8" s="70"/>
      <c r="U8" s="70">
        <v>0</v>
      </c>
      <c r="V8" s="71">
        <f aca="true" t="shared" si="3" ref="V8:V17">T8-U8</f>
        <v>0</v>
      </c>
      <c r="W8" s="71">
        <f t="shared" si="2"/>
        <v>-504551.01</v>
      </c>
    </row>
    <row r="9" spans="1:23" ht="32.25" customHeight="1">
      <c r="A9" s="66">
        <v>20</v>
      </c>
      <c r="B9" s="79" t="s">
        <v>69</v>
      </c>
      <c r="C9" s="65">
        <v>200</v>
      </c>
      <c r="D9" s="80" t="s">
        <v>70</v>
      </c>
      <c r="E9" s="70">
        <v>0</v>
      </c>
      <c r="F9" s="70">
        <v>0</v>
      </c>
      <c r="G9" s="70">
        <v>0</v>
      </c>
      <c r="H9" s="70">
        <v>0</v>
      </c>
      <c r="I9" s="71">
        <f t="shared" si="0"/>
        <v>0</v>
      </c>
      <c r="J9" s="70">
        <v>0</v>
      </c>
      <c r="K9" s="70"/>
      <c r="L9" s="70">
        <v>72490</v>
      </c>
      <c r="M9" s="70">
        <v>0</v>
      </c>
      <c r="N9" s="70">
        <v>0</v>
      </c>
      <c r="O9" s="70">
        <v>59814.3</v>
      </c>
      <c r="P9" s="70">
        <v>0</v>
      </c>
      <c r="Q9" s="70">
        <v>168</v>
      </c>
      <c r="R9" s="70">
        <v>0</v>
      </c>
      <c r="S9" s="71">
        <f t="shared" si="1"/>
        <v>132472.3</v>
      </c>
      <c r="T9" s="70"/>
      <c r="U9" s="70">
        <v>0</v>
      </c>
      <c r="V9" s="71">
        <f t="shared" si="3"/>
        <v>0</v>
      </c>
      <c r="W9" s="71">
        <f t="shared" si="2"/>
        <v>-132472.3</v>
      </c>
    </row>
    <row r="10" spans="1:23" ht="28.5" customHeight="1">
      <c r="A10" s="65">
        <v>20</v>
      </c>
      <c r="B10" s="81" t="s">
        <v>69</v>
      </c>
      <c r="C10" s="65">
        <v>210</v>
      </c>
      <c r="D10" s="78" t="s">
        <v>71</v>
      </c>
      <c r="E10" s="70">
        <v>0</v>
      </c>
      <c r="F10" s="70">
        <v>0</v>
      </c>
      <c r="G10" s="70">
        <v>0</v>
      </c>
      <c r="H10" s="70">
        <v>0</v>
      </c>
      <c r="I10" s="71">
        <f t="shared" si="0"/>
        <v>0</v>
      </c>
      <c r="J10" s="70">
        <v>0</v>
      </c>
      <c r="K10" s="70"/>
      <c r="L10" s="70">
        <v>19770</v>
      </c>
      <c r="M10" s="70">
        <v>0</v>
      </c>
      <c r="N10" s="70">
        <v>0</v>
      </c>
      <c r="O10" s="70">
        <v>81726.82</v>
      </c>
      <c r="P10" s="70">
        <v>0</v>
      </c>
      <c r="Q10" s="70">
        <v>100</v>
      </c>
      <c r="R10" s="70">
        <v>0</v>
      </c>
      <c r="S10" s="71">
        <f t="shared" si="1"/>
        <v>101596.82</v>
      </c>
      <c r="T10" s="70"/>
      <c r="U10" s="70">
        <v>0</v>
      </c>
      <c r="V10" s="71">
        <f t="shared" si="3"/>
        <v>0</v>
      </c>
      <c r="W10" s="71">
        <f t="shared" si="2"/>
        <v>-101596.82</v>
      </c>
    </row>
    <row r="11" spans="1:23" ht="27.75" customHeight="1">
      <c r="A11" s="65">
        <v>20</v>
      </c>
      <c r="B11" s="65" t="s">
        <v>69</v>
      </c>
      <c r="C11" s="65">
        <v>220</v>
      </c>
      <c r="D11" s="78" t="s">
        <v>72</v>
      </c>
      <c r="E11" s="70">
        <v>0</v>
      </c>
      <c r="F11" s="70">
        <v>0</v>
      </c>
      <c r="G11" s="70">
        <v>0</v>
      </c>
      <c r="H11" s="70">
        <v>0</v>
      </c>
      <c r="I11" s="71">
        <f t="shared" si="0"/>
        <v>0</v>
      </c>
      <c r="J11" s="70">
        <v>0</v>
      </c>
      <c r="K11" s="70">
        <v>1585.99</v>
      </c>
      <c r="L11" s="70">
        <v>19770</v>
      </c>
      <c r="M11" s="70">
        <v>0</v>
      </c>
      <c r="N11" s="70">
        <v>0</v>
      </c>
      <c r="O11" s="70">
        <v>43279</v>
      </c>
      <c r="P11" s="70">
        <v>0</v>
      </c>
      <c r="Q11" s="70">
        <v>100</v>
      </c>
      <c r="R11" s="70">
        <v>0</v>
      </c>
      <c r="S11" s="71">
        <f t="shared" si="1"/>
        <v>64734.990000000005</v>
      </c>
      <c r="T11" s="70"/>
      <c r="U11" s="70">
        <v>0</v>
      </c>
      <c r="V11" s="71">
        <f t="shared" si="3"/>
        <v>0</v>
      </c>
      <c r="W11" s="71">
        <f t="shared" si="2"/>
        <v>-64734.990000000005</v>
      </c>
    </row>
    <row r="12" spans="1:23" ht="27.75" customHeight="1">
      <c r="A12" s="65">
        <v>20</v>
      </c>
      <c r="B12" s="65" t="s">
        <v>69</v>
      </c>
      <c r="C12" s="65">
        <v>230</v>
      </c>
      <c r="D12" s="78" t="s">
        <v>73</v>
      </c>
      <c r="E12" s="70">
        <v>0</v>
      </c>
      <c r="F12" s="70">
        <v>0</v>
      </c>
      <c r="G12" s="70">
        <v>0</v>
      </c>
      <c r="H12" s="70">
        <v>0</v>
      </c>
      <c r="I12" s="71">
        <f t="shared" si="0"/>
        <v>0</v>
      </c>
      <c r="J12" s="70">
        <v>0</v>
      </c>
      <c r="K12" s="70"/>
      <c r="L12" s="70">
        <v>23065</v>
      </c>
      <c r="M12" s="70">
        <v>0</v>
      </c>
      <c r="N12" s="70">
        <v>0</v>
      </c>
      <c r="O12" s="70">
        <v>8902.55</v>
      </c>
      <c r="P12" s="70">
        <v>0</v>
      </c>
      <c r="Q12" s="70">
        <v>112</v>
      </c>
      <c r="R12" s="70">
        <v>0</v>
      </c>
      <c r="S12" s="71">
        <f t="shared" si="1"/>
        <v>32079.55</v>
      </c>
      <c r="T12" s="70"/>
      <c r="U12" s="70">
        <v>0</v>
      </c>
      <c r="V12" s="71">
        <f t="shared" si="3"/>
        <v>0</v>
      </c>
      <c r="W12" s="71">
        <f t="shared" si="2"/>
        <v>-32079.55</v>
      </c>
    </row>
    <row r="13" spans="1:23" ht="27.75" customHeight="1" hidden="1">
      <c r="A13" s="65">
        <v>20</v>
      </c>
      <c r="B13" s="65" t="s">
        <v>69</v>
      </c>
      <c r="C13" s="65">
        <v>240</v>
      </c>
      <c r="D13" s="78" t="s">
        <v>74</v>
      </c>
      <c r="E13" s="70">
        <v>0</v>
      </c>
      <c r="F13" s="70">
        <v>0</v>
      </c>
      <c r="G13" s="70">
        <v>0</v>
      </c>
      <c r="H13" s="70">
        <v>0</v>
      </c>
      <c r="I13" s="71">
        <f t="shared" si="0"/>
        <v>0</v>
      </c>
      <c r="J13" s="70">
        <v>0</v>
      </c>
      <c r="K13" s="70"/>
      <c r="L13" s="70">
        <v>0</v>
      </c>
      <c r="M13" s="70">
        <v>0</v>
      </c>
      <c r="N13" s="70">
        <v>0</v>
      </c>
      <c r="O13" s="70"/>
      <c r="P13" s="70">
        <v>0</v>
      </c>
      <c r="Q13" s="70">
        <v>0</v>
      </c>
      <c r="R13" s="70">
        <v>0</v>
      </c>
      <c r="S13" s="71">
        <f t="shared" si="1"/>
        <v>0</v>
      </c>
      <c r="T13" s="70"/>
      <c r="U13" s="70">
        <v>0</v>
      </c>
      <c r="V13" s="71">
        <f t="shared" si="3"/>
        <v>0</v>
      </c>
      <c r="W13" s="71">
        <f t="shared" si="2"/>
        <v>0</v>
      </c>
    </row>
    <row r="14" spans="1:23" ht="27.75" customHeight="1" hidden="1">
      <c r="A14" s="65">
        <v>30</v>
      </c>
      <c r="B14" s="65" t="s">
        <v>46</v>
      </c>
      <c r="C14" s="65">
        <v>300</v>
      </c>
      <c r="D14" s="78" t="s">
        <v>156</v>
      </c>
      <c r="E14" s="70">
        <v>0</v>
      </c>
      <c r="F14" s="70">
        <v>0</v>
      </c>
      <c r="G14" s="70">
        <v>0</v>
      </c>
      <c r="H14" s="70">
        <v>0</v>
      </c>
      <c r="I14" s="71">
        <f t="shared" si="0"/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1">
        <f t="shared" si="1"/>
        <v>0</v>
      </c>
      <c r="T14" s="70"/>
      <c r="U14" s="70">
        <v>0</v>
      </c>
      <c r="V14" s="71">
        <f t="shared" si="3"/>
        <v>0</v>
      </c>
      <c r="W14" s="71">
        <f t="shared" si="2"/>
        <v>0</v>
      </c>
    </row>
    <row r="15" spans="1:23" ht="27.75" customHeight="1" hidden="1">
      <c r="A15" s="65">
        <v>30</v>
      </c>
      <c r="B15" s="65" t="s">
        <v>46</v>
      </c>
      <c r="C15" s="65">
        <v>310</v>
      </c>
      <c r="D15" s="78" t="s">
        <v>75</v>
      </c>
      <c r="E15" s="70">
        <v>0</v>
      </c>
      <c r="F15" s="70"/>
      <c r="G15" s="70">
        <v>0</v>
      </c>
      <c r="H15" s="70">
        <v>0</v>
      </c>
      <c r="I15" s="71">
        <f t="shared" si="0"/>
        <v>0</v>
      </c>
      <c r="J15" s="70">
        <v>0</v>
      </c>
      <c r="K15" s="70"/>
      <c r="L15" s="70"/>
      <c r="M15" s="70">
        <v>0</v>
      </c>
      <c r="N15" s="70">
        <v>0</v>
      </c>
      <c r="O15" s="70"/>
      <c r="P15" s="70">
        <v>0</v>
      </c>
      <c r="Q15" s="70">
        <v>0</v>
      </c>
      <c r="R15" s="70">
        <v>0</v>
      </c>
      <c r="S15" s="71">
        <f t="shared" si="1"/>
        <v>0</v>
      </c>
      <c r="T15" s="70"/>
      <c r="U15" s="70">
        <v>0</v>
      </c>
      <c r="V15" s="71">
        <f t="shared" si="3"/>
        <v>0</v>
      </c>
      <c r="W15" s="71">
        <f t="shared" si="2"/>
        <v>0</v>
      </c>
    </row>
    <row r="16" spans="1:23" ht="31.5" hidden="1">
      <c r="A16" s="65">
        <v>30</v>
      </c>
      <c r="B16" s="65" t="s">
        <v>46</v>
      </c>
      <c r="C16" s="65">
        <v>320</v>
      </c>
      <c r="D16" s="78" t="s">
        <v>169</v>
      </c>
      <c r="E16" s="70">
        <v>0</v>
      </c>
      <c r="F16" s="70">
        <v>0</v>
      </c>
      <c r="G16" s="70">
        <v>0</v>
      </c>
      <c r="H16" s="70">
        <v>0</v>
      </c>
      <c r="I16" s="71">
        <f>SUM(E16:H16)</f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/>
      <c r="P16" s="70">
        <v>0</v>
      </c>
      <c r="Q16" s="70">
        <v>0</v>
      </c>
      <c r="R16" s="70">
        <v>0</v>
      </c>
      <c r="S16" s="71">
        <f t="shared" si="1"/>
        <v>0</v>
      </c>
      <c r="T16" s="70"/>
      <c r="U16" s="70">
        <v>0</v>
      </c>
      <c r="V16" s="71">
        <f>T16-U16</f>
        <v>0</v>
      </c>
      <c r="W16" s="71">
        <f t="shared" si="2"/>
        <v>0</v>
      </c>
    </row>
    <row r="17" spans="1:23" ht="27.75" customHeight="1">
      <c r="A17" s="65">
        <v>40</v>
      </c>
      <c r="B17" s="65" t="s">
        <v>77</v>
      </c>
      <c r="C17" s="65">
        <v>400</v>
      </c>
      <c r="D17" s="78" t="s">
        <v>76</v>
      </c>
      <c r="E17" s="70">
        <v>0</v>
      </c>
      <c r="F17" s="70">
        <v>0</v>
      </c>
      <c r="G17" s="70">
        <v>0</v>
      </c>
      <c r="H17" s="70">
        <v>0</v>
      </c>
      <c r="I17" s="71">
        <f t="shared" si="0"/>
        <v>0</v>
      </c>
      <c r="J17" s="70">
        <v>0</v>
      </c>
      <c r="K17" s="70">
        <f>58040-3172.5</f>
        <v>54867.5</v>
      </c>
      <c r="L17" s="70">
        <v>0</v>
      </c>
      <c r="M17" s="70">
        <v>0</v>
      </c>
      <c r="N17" s="70">
        <v>0</v>
      </c>
      <c r="O17" s="70">
        <v>0</v>
      </c>
      <c r="P17" s="70">
        <v>2480</v>
      </c>
      <c r="Q17" s="70">
        <v>0</v>
      </c>
      <c r="R17" s="70">
        <v>0</v>
      </c>
      <c r="S17" s="71">
        <f t="shared" si="1"/>
        <v>57347.5</v>
      </c>
      <c r="T17" s="70"/>
      <c r="U17" s="70">
        <v>0</v>
      </c>
      <c r="V17" s="71">
        <f t="shared" si="3"/>
        <v>0</v>
      </c>
      <c r="W17" s="71">
        <f t="shared" si="2"/>
        <v>-57347.5</v>
      </c>
    </row>
    <row r="18" spans="1:23" s="1" customFormat="1" ht="25.5" customHeight="1">
      <c r="A18" s="67"/>
      <c r="B18" s="63"/>
      <c r="C18" s="67"/>
      <c r="D18" s="73" t="s">
        <v>1</v>
      </c>
      <c r="E18" s="72">
        <f aca="true" t="shared" si="4" ref="E18:V18">SUM(E7:E17)</f>
        <v>1235965</v>
      </c>
      <c r="F18" s="72">
        <f t="shared" si="4"/>
        <v>0</v>
      </c>
      <c r="G18" s="72">
        <f t="shared" si="4"/>
        <v>0</v>
      </c>
      <c r="H18" s="72">
        <f t="shared" si="4"/>
        <v>0</v>
      </c>
      <c r="I18" s="72">
        <f t="shared" si="4"/>
        <v>1235965</v>
      </c>
      <c r="J18" s="72">
        <f t="shared" si="4"/>
        <v>0</v>
      </c>
      <c r="K18" s="72">
        <f t="shared" si="4"/>
        <v>514934.8</v>
      </c>
      <c r="L18" s="72">
        <f t="shared" si="4"/>
        <v>141685</v>
      </c>
      <c r="M18" s="72">
        <f>SUM(M7:M17)</f>
        <v>33453.68</v>
      </c>
      <c r="N18" s="72">
        <f t="shared" si="4"/>
        <v>243338.2</v>
      </c>
      <c r="O18" s="72">
        <f t="shared" si="4"/>
        <v>195818.16999999998</v>
      </c>
      <c r="P18" s="72">
        <f t="shared" si="4"/>
        <v>2480</v>
      </c>
      <c r="Q18" s="72">
        <f t="shared" si="4"/>
        <v>3335</v>
      </c>
      <c r="R18" s="72">
        <f t="shared" si="4"/>
        <v>0</v>
      </c>
      <c r="S18" s="72">
        <f t="shared" si="4"/>
        <v>1135044.85</v>
      </c>
      <c r="T18" s="72">
        <f t="shared" si="4"/>
        <v>46798.85</v>
      </c>
      <c r="U18" s="72">
        <f t="shared" si="4"/>
        <v>728</v>
      </c>
      <c r="V18" s="72">
        <f t="shared" si="4"/>
        <v>46070.85</v>
      </c>
      <c r="W18" s="72">
        <f>SUM(W7:W17)+1</f>
        <v>146991.99999999994</v>
      </c>
    </row>
    <row r="19" ht="21.75" customHeight="1">
      <c r="D19" s="25"/>
    </row>
    <row r="20" spans="4:19" ht="15.75">
      <c r="D20" s="25" t="s">
        <v>92</v>
      </c>
      <c r="E20" s="82">
        <f>+E23-E22-E21</f>
        <v>1030870</v>
      </c>
      <c r="S20" s="24" t="s">
        <v>67</v>
      </c>
    </row>
    <row r="21" spans="4:5" ht="15.75">
      <c r="D21" s="25" t="s">
        <v>93</v>
      </c>
      <c r="E21" s="82">
        <f>8050+350-350-50-1050</f>
        <v>6950</v>
      </c>
    </row>
    <row r="22" spans="4:5" ht="15.75">
      <c r="D22" s="25" t="s">
        <v>190</v>
      </c>
      <c r="E22" s="82">
        <f>98369+99776</f>
        <v>198145</v>
      </c>
    </row>
    <row r="23" spans="4:5" ht="15.75">
      <c r="D23" s="83" t="s">
        <v>94</v>
      </c>
      <c r="E23" s="84">
        <f>+E7</f>
        <v>1235965</v>
      </c>
    </row>
    <row r="48" ht="15.75" hidden="1"/>
  </sheetData>
  <sheetProtection/>
  <mergeCells count="2">
    <mergeCell ref="T5:V5"/>
    <mergeCell ref="E5:I5"/>
  </mergeCells>
  <printOptions/>
  <pageMargins left="0.46" right="0.27" top="0.5905511811023623" bottom="0.5905511811023623" header="0.5118110236220472" footer="0.5118110236220472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64">
      <selection activeCell="B105" sqref="B105"/>
    </sheetView>
  </sheetViews>
  <sheetFormatPr defaultColWidth="11.00390625" defaultRowHeight="15.75"/>
  <cols>
    <col min="1" max="1" width="22.375" style="52" customWidth="1"/>
    <col min="2" max="2" width="10.125" style="52" bestFit="1" customWidth="1"/>
    <col min="3" max="3" width="8.875" style="52" customWidth="1"/>
    <col min="4" max="4" width="9.25390625" style="52" bestFit="1" customWidth="1"/>
    <col min="5" max="5" width="10.875" style="52" bestFit="1" customWidth="1"/>
    <col min="6" max="6" width="10.75390625" style="52" customWidth="1"/>
    <col min="7" max="7" width="6.375" style="52" customWidth="1"/>
    <col min="8" max="8" width="14.625" style="52" bestFit="1" customWidth="1"/>
    <col min="9" max="9" width="10.00390625" style="52" bestFit="1" customWidth="1"/>
    <col min="10" max="10" width="11.25390625" style="52" bestFit="1" customWidth="1"/>
    <col min="11" max="16384" width="11.00390625" style="52" customWidth="1"/>
  </cols>
  <sheetData>
    <row r="1" ht="20.25">
      <c r="A1" s="85" t="s">
        <v>195</v>
      </c>
    </row>
    <row r="2" ht="20.25">
      <c r="A2" s="9"/>
    </row>
    <row r="3" ht="20.25">
      <c r="A3" s="85" t="s">
        <v>68</v>
      </c>
    </row>
    <row r="4" ht="15.75">
      <c r="A4" s="18"/>
    </row>
    <row r="5" ht="15.75">
      <c r="A5" s="18" t="s">
        <v>95</v>
      </c>
    </row>
    <row r="6" ht="15.75">
      <c r="A6" s="86" t="s">
        <v>158</v>
      </c>
    </row>
    <row r="7" ht="15.75">
      <c r="A7" s="86" t="s">
        <v>96</v>
      </c>
    </row>
    <row r="8" spans="1:4" ht="15.75">
      <c r="A8" s="160" t="s">
        <v>159</v>
      </c>
      <c r="B8" s="14"/>
      <c r="C8" s="14"/>
      <c r="D8" s="14"/>
    </row>
    <row r="9" spans="1:4" ht="15.75">
      <c r="A9" s="160" t="s">
        <v>160</v>
      </c>
      <c r="B9" s="14"/>
      <c r="C9" s="14"/>
      <c r="D9" s="14"/>
    </row>
    <row r="10" spans="1:4" ht="15.75">
      <c r="A10" s="160" t="s">
        <v>161</v>
      </c>
      <c r="B10" s="14"/>
      <c r="C10" s="14"/>
      <c r="D10" s="14"/>
    </row>
    <row r="11" ht="15.75">
      <c r="A11" s="86"/>
    </row>
    <row r="12" ht="15.75">
      <c r="A12" s="86" t="s">
        <v>97</v>
      </c>
    </row>
    <row r="13" ht="15.75">
      <c r="A13" s="86"/>
    </row>
    <row r="14" ht="15.75">
      <c r="A14" s="86" t="s">
        <v>98</v>
      </c>
    </row>
    <row r="15" ht="15.75">
      <c r="A15" s="86" t="s">
        <v>99</v>
      </c>
    </row>
    <row r="16" ht="15.75">
      <c r="A16" s="86" t="s">
        <v>100</v>
      </c>
    </row>
    <row r="17" ht="15.75">
      <c r="A17" s="86"/>
    </row>
    <row r="18" ht="15.75">
      <c r="A18" s="86" t="s">
        <v>101</v>
      </c>
    </row>
    <row r="19" ht="15.75">
      <c r="A19" s="86" t="s">
        <v>177</v>
      </c>
    </row>
    <row r="20" ht="15.75">
      <c r="A20" s="86" t="s">
        <v>102</v>
      </c>
    </row>
    <row r="21" ht="15.75">
      <c r="A21" s="86"/>
    </row>
    <row r="22" ht="15.75">
      <c r="A22" s="86" t="s">
        <v>103</v>
      </c>
    </row>
    <row r="23" ht="15.75">
      <c r="A23" s="86" t="s">
        <v>104</v>
      </c>
    </row>
    <row r="24" ht="15.75">
      <c r="A24" s="14" t="s">
        <v>105</v>
      </c>
    </row>
    <row r="25" ht="15.75">
      <c r="A25" s="14"/>
    </row>
    <row r="26" ht="15.75">
      <c r="A26" s="14"/>
    </row>
    <row r="27" ht="15.75">
      <c r="A27" s="18" t="s">
        <v>106</v>
      </c>
    </row>
    <row r="28" ht="15.75">
      <c r="A28" s="18" t="s">
        <v>171</v>
      </c>
    </row>
    <row r="29" spans="1:5" ht="12.75">
      <c r="A29" s="87" t="s">
        <v>89</v>
      </c>
      <c r="B29" s="88"/>
      <c r="C29" s="88">
        <v>2013</v>
      </c>
      <c r="D29" s="88">
        <v>2012</v>
      </c>
      <c r="E29" s="89">
        <v>2011</v>
      </c>
    </row>
    <row r="30" spans="1:5" ht="12.75" hidden="1">
      <c r="A30" s="90" t="s">
        <v>82</v>
      </c>
      <c r="B30" s="91"/>
      <c r="C30" s="92">
        <v>0</v>
      </c>
      <c r="D30" s="92">
        <v>0</v>
      </c>
      <c r="E30" s="93">
        <v>0</v>
      </c>
    </row>
    <row r="31" spans="1:5" ht="12.75">
      <c r="A31" s="90" t="s">
        <v>83</v>
      </c>
      <c r="B31" s="91"/>
      <c r="C31" s="92">
        <v>514935</v>
      </c>
      <c r="D31" s="92">
        <v>450492</v>
      </c>
      <c r="E31" s="93">
        <v>345454</v>
      </c>
    </row>
    <row r="32" spans="1:5" ht="12.75">
      <c r="A32" s="90" t="s">
        <v>180</v>
      </c>
      <c r="B32" s="91"/>
      <c r="C32" s="92">
        <v>141685</v>
      </c>
      <c r="D32" s="92">
        <v>216955</v>
      </c>
      <c r="E32" s="93">
        <v>194300</v>
      </c>
    </row>
    <row r="33" spans="1:5" ht="12.75">
      <c r="A33" s="90" t="s">
        <v>85</v>
      </c>
      <c r="B33" s="91"/>
      <c r="C33" s="92">
        <v>33454</v>
      </c>
      <c r="D33" s="92">
        <v>51987</v>
      </c>
      <c r="E33" s="93">
        <v>49650</v>
      </c>
    </row>
    <row r="34" spans="1:5" ht="12.75">
      <c r="A34" s="90" t="s">
        <v>84</v>
      </c>
      <c r="B34" s="91"/>
      <c r="C34" s="92">
        <v>243338</v>
      </c>
      <c r="D34" s="92">
        <v>250202</v>
      </c>
      <c r="E34" s="93">
        <v>236790</v>
      </c>
    </row>
    <row r="35" spans="1:5" ht="12.75">
      <c r="A35" s="90" t="s">
        <v>86</v>
      </c>
      <c r="B35" s="91"/>
      <c r="C35" s="92">
        <v>195817</v>
      </c>
      <c r="D35" s="92">
        <v>169914.5</v>
      </c>
      <c r="E35" s="93">
        <v>73299</v>
      </c>
    </row>
    <row r="36" spans="1:5" ht="12.75">
      <c r="A36" s="90" t="s">
        <v>189</v>
      </c>
      <c r="B36" s="91"/>
      <c r="C36" s="92">
        <v>2480.4</v>
      </c>
      <c r="D36" s="92">
        <v>81000</v>
      </c>
      <c r="E36" s="93"/>
    </row>
    <row r="37" spans="1:5" ht="12.75">
      <c r="A37" s="90" t="s">
        <v>87</v>
      </c>
      <c r="B37" s="91"/>
      <c r="C37" s="92">
        <v>3335.4</v>
      </c>
      <c r="D37" s="92">
        <v>2744</v>
      </c>
      <c r="E37" s="93">
        <v>9284</v>
      </c>
    </row>
    <row r="38" spans="1:5" ht="12.75">
      <c r="A38" s="94" t="s">
        <v>90</v>
      </c>
      <c r="B38" s="95"/>
      <c r="C38" s="96">
        <f>SUM(C30:C37)-1</f>
        <v>1135043.7999999998</v>
      </c>
      <c r="D38" s="96">
        <v>1223293.5</v>
      </c>
      <c r="E38" s="97">
        <v>908777</v>
      </c>
    </row>
    <row r="39" spans="1:5" ht="12.75">
      <c r="A39" s="98"/>
      <c r="B39" s="91"/>
      <c r="C39" s="99"/>
      <c r="D39" s="99"/>
      <c r="E39" s="100"/>
    </row>
    <row r="40" spans="1:5" ht="12.75">
      <c r="A40" s="101" t="s">
        <v>108</v>
      </c>
      <c r="B40" s="91"/>
      <c r="C40" s="92"/>
      <c r="D40" s="92"/>
      <c r="E40" s="93"/>
    </row>
    <row r="41" spans="1:5" ht="12.75">
      <c r="A41" s="90" t="s">
        <v>14</v>
      </c>
      <c r="B41" s="91"/>
      <c r="C41" s="92">
        <v>46799</v>
      </c>
      <c r="D41" s="92">
        <v>52679</v>
      </c>
      <c r="E41" s="93">
        <v>49008.92</v>
      </c>
    </row>
    <row r="42" spans="1:5" ht="12.75">
      <c r="A42" s="90" t="s">
        <v>88</v>
      </c>
      <c r="B42" s="91"/>
      <c r="C42" s="92">
        <v>728</v>
      </c>
      <c r="D42" s="92">
        <v>708</v>
      </c>
      <c r="E42" s="93">
        <v>607.5</v>
      </c>
    </row>
    <row r="43" spans="1:5" ht="12.75">
      <c r="A43" s="94" t="s">
        <v>91</v>
      </c>
      <c r="B43" s="95"/>
      <c r="C43" s="96">
        <f>SUM(C41-C42)</f>
        <v>46071</v>
      </c>
      <c r="D43" s="96">
        <v>51971</v>
      </c>
      <c r="E43" s="97">
        <v>48401.42</v>
      </c>
    </row>
    <row r="44" ht="15.75">
      <c r="A44" s="86"/>
    </row>
    <row r="45" ht="15.75">
      <c r="A45" s="86" t="s">
        <v>109</v>
      </c>
    </row>
    <row r="46" ht="15.75">
      <c r="A46" s="86" t="s">
        <v>110</v>
      </c>
    </row>
    <row r="47" ht="15.75">
      <c r="A47" s="86" t="s">
        <v>111</v>
      </c>
    </row>
    <row r="48" ht="15.75">
      <c r="A48" s="86"/>
    </row>
    <row r="49" ht="15.75" hidden="1">
      <c r="A49" s="86"/>
    </row>
    <row r="50" ht="15.75">
      <c r="A50" s="86"/>
    </row>
    <row r="51" ht="15.75">
      <c r="A51" s="18" t="s">
        <v>112</v>
      </c>
    </row>
    <row r="52" ht="15.75">
      <c r="A52" s="86" t="s">
        <v>200</v>
      </c>
    </row>
    <row r="53" ht="15.75">
      <c r="A53" s="86"/>
    </row>
    <row r="54" spans="1:3" ht="12.75">
      <c r="A54" s="146" t="s">
        <v>140</v>
      </c>
      <c r="B54" s="147"/>
      <c r="C54" s="148">
        <v>1030870</v>
      </c>
    </row>
    <row r="55" spans="1:3" ht="12.75">
      <c r="A55" s="149" t="s">
        <v>190</v>
      </c>
      <c r="B55" s="99"/>
      <c r="C55" s="93">
        <v>198145</v>
      </c>
    </row>
    <row r="56" spans="1:3" ht="12.75">
      <c r="A56" s="149" t="s">
        <v>141</v>
      </c>
      <c r="B56" s="99"/>
      <c r="C56" s="93">
        <v>6950</v>
      </c>
    </row>
    <row r="57" spans="1:3" ht="12.75">
      <c r="A57" s="87" t="s">
        <v>94</v>
      </c>
      <c r="B57" s="88"/>
      <c r="C57" s="97">
        <f>SUM(C54:C56)</f>
        <v>1235965</v>
      </c>
    </row>
    <row r="58" spans="1:4" ht="12.75">
      <c r="A58" s="150"/>
      <c r="B58" s="151"/>
      <c r="C58" s="151"/>
      <c r="D58" s="152"/>
    </row>
    <row r="59" spans="1:6" ht="15.75">
      <c r="A59" s="104" t="s">
        <v>174</v>
      </c>
      <c r="B59" s="105"/>
      <c r="C59" s="105"/>
      <c r="D59" s="105"/>
      <c r="E59" s="105"/>
      <c r="F59" s="105"/>
    </row>
    <row r="60" spans="1:6" ht="15.75">
      <c r="A60" s="106" t="s">
        <v>113</v>
      </c>
      <c r="B60" s="105"/>
      <c r="C60" s="105"/>
      <c r="D60" s="105"/>
      <c r="E60" s="105"/>
      <c r="F60" s="105"/>
    </row>
    <row r="61" spans="1:6" ht="15.75">
      <c r="A61" s="106" t="s">
        <v>170</v>
      </c>
      <c r="B61" s="105"/>
      <c r="C61" s="105"/>
      <c r="D61" s="105"/>
      <c r="E61" s="105"/>
      <c r="F61" s="105"/>
    </row>
    <row r="62" spans="1:6" ht="15.75">
      <c r="A62" s="106"/>
      <c r="B62" s="105"/>
      <c r="C62" s="105"/>
      <c r="D62" s="105"/>
      <c r="E62" s="105"/>
      <c r="F62" s="105"/>
    </row>
    <row r="63" spans="1:10" ht="15.75">
      <c r="A63" s="107"/>
      <c r="B63" s="108"/>
      <c r="C63" s="108">
        <v>2013</v>
      </c>
      <c r="D63" s="108">
        <v>2012</v>
      </c>
      <c r="E63" s="108">
        <v>2011</v>
      </c>
      <c r="I63" s="109" t="s">
        <v>114</v>
      </c>
      <c r="J63" s="109" t="s">
        <v>115</v>
      </c>
    </row>
    <row r="64" spans="1:10" ht="15.75">
      <c r="A64" s="110" t="s">
        <v>115</v>
      </c>
      <c r="C64" s="111">
        <v>0.34</v>
      </c>
      <c r="D64" s="111">
        <v>0.35</v>
      </c>
      <c r="E64" s="111">
        <v>0.23</v>
      </c>
      <c r="H64" s="112" t="s">
        <v>116</v>
      </c>
      <c r="I64" s="102">
        <f>+Aktivitetsregnskap!C24</f>
        <v>747541.6900000001</v>
      </c>
      <c r="J64" s="102">
        <f>+Aktivitetsregnskap!C23</f>
        <v>388231.16</v>
      </c>
    </row>
    <row r="65" spans="1:10" ht="15.75">
      <c r="A65" s="110" t="s">
        <v>117</v>
      </c>
      <c r="C65" s="111">
        <v>0.66</v>
      </c>
      <c r="D65" s="111">
        <v>0.65</v>
      </c>
      <c r="E65" s="111">
        <v>0.77</v>
      </c>
      <c r="H65" s="52" t="s">
        <v>48</v>
      </c>
      <c r="I65" s="113">
        <f>+Aktivitetsregnskap!C25</f>
        <v>1135772.85</v>
      </c>
      <c r="J65" s="113">
        <f>+Aktivitetsregnskap!C25</f>
        <v>1135772.85</v>
      </c>
    </row>
    <row r="66" spans="1:10" ht="15.75">
      <c r="A66" s="110"/>
      <c r="I66" s="113"/>
      <c r="J66" s="113"/>
    </row>
    <row r="67" spans="1:10" ht="15.75">
      <c r="A67" s="103"/>
      <c r="I67" s="114">
        <f>+I64/I65</f>
        <v>0.658178869128629</v>
      </c>
      <c r="J67" s="114">
        <f>+J64/J65</f>
        <v>0.34182113087137095</v>
      </c>
    </row>
    <row r="68" ht="15.75" hidden="1">
      <c r="A68" s="18" t="s">
        <v>118</v>
      </c>
    </row>
    <row r="69" spans="1:3" ht="12.75" hidden="1">
      <c r="A69" s="115"/>
      <c r="B69" s="116"/>
      <c r="C69" s="117" t="s">
        <v>119</v>
      </c>
    </row>
    <row r="70" spans="1:3" ht="12.75" hidden="1">
      <c r="A70" s="118" t="s">
        <v>120</v>
      </c>
      <c r="B70" s="119"/>
      <c r="C70" s="93">
        <v>0</v>
      </c>
    </row>
    <row r="71" spans="1:3" ht="12.75" hidden="1">
      <c r="A71" s="98" t="s">
        <v>121</v>
      </c>
      <c r="B71" s="92"/>
      <c r="C71" s="93">
        <v>0</v>
      </c>
    </row>
    <row r="72" spans="1:3" ht="12.75" hidden="1">
      <c r="A72" s="118" t="s">
        <v>122</v>
      </c>
      <c r="B72" s="92"/>
      <c r="C72" s="93">
        <v>0</v>
      </c>
    </row>
    <row r="73" spans="1:3" ht="12.75" hidden="1">
      <c r="A73" s="120" t="s">
        <v>123</v>
      </c>
      <c r="B73" s="102"/>
      <c r="C73" s="121">
        <f>+C70+C71-C72</f>
        <v>0</v>
      </c>
    </row>
    <row r="74" spans="1:3" ht="12.75" hidden="1">
      <c r="A74" s="118" t="s">
        <v>124</v>
      </c>
      <c r="B74" s="92"/>
      <c r="C74" s="93">
        <v>0</v>
      </c>
    </row>
    <row r="75" spans="1:3" ht="12.75" hidden="1">
      <c r="A75" s="118" t="s">
        <v>125</v>
      </c>
      <c r="B75" s="92"/>
      <c r="C75" s="93">
        <v>0</v>
      </c>
    </row>
    <row r="76" spans="1:3" ht="12.75" hidden="1">
      <c r="A76" s="118" t="s">
        <v>126</v>
      </c>
      <c r="B76" s="92"/>
      <c r="C76" s="93">
        <v>0</v>
      </c>
    </row>
    <row r="77" spans="1:3" ht="12.75" hidden="1">
      <c r="A77" s="120" t="s">
        <v>127</v>
      </c>
      <c r="B77" s="102"/>
      <c r="C77" s="121">
        <f>+C74-C75+C76</f>
        <v>0</v>
      </c>
    </row>
    <row r="78" spans="1:3" ht="12.75" hidden="1">
      <c r="A78" s="120" t="s">
        <v>128</v>
      </c>
      <c r="B78" s="122"/>
      <c r="C78" s="121">
        <f>+C73-C77</f>
        <v>0</v>
      </c>
    </row>
    <row r="79" spans="1:10" ht="15.75" hidden="1">
      <c r="A79" s="103"/>
      <c r="I79" s="114"/>
      <c r="J79" s="114"/>
    </row>
    <row r="80" spans="1:6" ht="15" customHeight="1">
      <c r="A80" s="104" t="s">
        <v>175</v>
      </c>
      <c r="B80" s="105"/>
      <c r="C80" s="105"/>
      <c r="D80" s="105"/>
      <c r="E80" s="105"/>
      <c r="F80" s="105"/>
    </row>
    <row r="81" spans="1:3" ht="12.75">
      <c r="A81" s="123"/>
      <c r="B81" s="147"/>
      <c r="C81" s="124"/>
    </row>
    <row r="82" spans="1:3" ht="12.75">
      <c r="A82" s="156"/>
      <c r="B82" s="99"/>
      <c r="C82" s="157" t="s">
        <v>129</v>
      </c>
    </row>
    <row r="83" spans="1:3" ht="12.75">
      <c r="A83" s="125"/>
      <c r="B83" s="112"/>
      <c r="C83" s="126" t="s">
        <v>130</v>
      </c>
    </row>
    <row r="84" spans="1:3" ht="12.75">
      <c r="A84" s="127" t="s">
        <v>201</v>
      </c>
      <c r="B84" s="147"/>
      <c r="C84" s="129">
        <v>1636156.48</v>
      </c>
    </row>
    <row r="85" spans="1:3" ht="12.75">
      <c r="A85" s="98" t="s">
        <v>132</v>
      </c>
      <c r="B85" s="99"/>
      <c r="C85" s="129">
        <f>+Aktivitetsregnskap!C33</f>
        <v>146991.5</v>
      </c>
    </row>
    <row r="86" spans="1:3" ht="12.75">
      <c r="A86" s="130" t="s">
        <v>202</v>
      </c>
      <c r="B86" s="112"/>
      <c r="C86" s="131">
        <f>SUM(C84:C85)</f>
        <v>1783147.98</v>
      </c>
    </row>
    <row r="87" ht="15.75">
      <c r="A87" s="110" t="s">
        <v>187</v>
      </c>
    </row>
    <row r="88" ht="15.75">
      <c r="A88" s="110" t="s">
        <v>186</v>
      </c>
    </row>
    <row r="89" ht="15.75">
      <c r="A89" s="110"/>
    </row>
    <row r="90" ht="15.75">
      <c r="A90" s="132" t="s">
        <v>176</v>
      </c>
    </row>
    <row r="91" ht="15.75">
      <c r="A91" s="110" t="s">
        <v>133</v>
      </c>
    </row>
    <row r="92" spans="1:6" ht="12.75">
      <c r="A92" s="133" t="s">
        <v>107</v>
      </c>
      <c r="B92" s="88"/>
      <c r="C92" s="88"/>
      <c r="D92" s="134" t="s">
        <v>193</v>
      </c>
      <c r="E92" s="134" t="s">
        <v>188</v>
      </c>
      <c r="F92" s="135" t="s">
        <v>178</v>
      </c>
    </row>
    <row r="93" spans="1:6" ht="12.75" hidden="1">
      <c r="A93" s="98" t="s">
        <v>152</v>
      </c>
      <c r="B93" s="99"/>
      <c r="C93" s="151"/>
      <c r="D93" s="158">
        <v>0</v>
      </c>
      <c r="E93" s="158">
        <v>0</v>
      </c>
      <c r="F93" s="159">
        <v>0</v>
      </c>
    </row>
    <row r="94" spans="1:6" ht="12.75">
      <c r="A94" s="98" t="s">
        <v>153</v>
      </c>
      <c r="B94" s="99"/>
      <c r="C94" s="151"/>
      <c r="D94" s="158">
        <f>1390+446824</f>
        <v>448214</v>
      </c>
      <c r="E94" s="158">
        <v>394822</v>
      </c>
      <c r="F94" s="159">
        <v>302764</v>
      </c>
    </row>
    <row r="95" spans="1:6" ht="12.75" hidden="1">
      <c r="A95" s="98" t="s">
        <v>154</v>
      </c>
      <c r="B95" s="99"/>
      <c r="C95" s="151"/>
      <c r="D95" s="158">
        <v>0</v>
      </c>
      <c r="E95" s="158">
        <v>0</v>
      </c>
      <c r="F95" s="159">
        <v>0</v>
      </c>
    </row>
    <row r="96" spans="1:6" ht="12.75" hidden="1">
      <c r="A96" s="98" t="s">
        <v>181</v>
      </c>
      <c r="B96" s="99"/>
      <c r="C96" s="99"/>
      <c r="D96" s="136">
        <v>0</v>
      </c>
      <c r="E96" s="136">
        <v>0</v>
      </c>
      <c r="F96" s="137">
        <v>0</v>
      </c>
    </row>
    <row r="97" spans="1:6" ht="12.75">
      <c r="A97" s="98" t="s">
        <v>134</v>
      </c>
      <c r="B97" s="99"/>
      <c r="C97" s="99"/>
      <c r="D97" s="136">
        <v>66720</v>
      </c>
      <c r="E97" s="136">
        <v>55670</v>
      </c>
      <c r="F97" s="137">
        <v>42690</v>
      </c>
    </row>
    <row r="98" spans="1:11" ht="15.75">
      <c r="A98" s="133" t="s">
        <v>1</v>
      </c>
      <c r="B98" s="88"/>
      <c r="C98" s="88"/>
      <c r="D98" s="138">
        <f>SUM(D93:D97)</f>
        <v>514934</v>
      </c>
      <c r="E98" s="138">
        <v>450492</v>
      </c>
      <c r="F98" s="139">
        <v>345454</v>
      </c>
      <c r="H98" s="92"/>
      <c r="I98" s="92"/>
      <c r="J98" s="28"/>
      <c r="K98" s="28"/>
    </row>
    <row r="99" spans="1:9" ht="12.75" hidden="1">
      <c r="A99" s="164" t="s">
        <v>182</v>
      </c>
      <c r="H99" s="92"/>
      <c r="I99" s="99"/>
    </row>
    <row r="100" spans="1:8" ht="15.75">
      <c r="A100" s="110" t="s">
        <v>163</v>
      </c>
      <c r="H100" s="113"/>
    </row>
    <row r="101" spans="1:8" ht="15.75">
      <c r="A101" s="110" t="s">
        <v>164</v>
      </c>
      <c r="H101" s="113"/>
    </row>
    <row r="102" ht="15.75">
      <c r="A102" s="132"/>
    </row>
    <row r="103" spans="1:6" ht="38.25">
      <c r="A103" s="140" t="s">
        <v>184</v>
      </c>
      <c r="B103" s="141" t="s">
        <v>135</v>
      </c>
      <c r="C103" s="142" t="s">
        <v>136</v>
      </c>
      <c r="D103" s="143" t="s">
        <v>137</v>
      </c>
      <c r="E103" s="143" t="s">
        <v>138</v>
      </c>
      <c r="F103" s="144" t="s">
        <v>131</v>
      </c>
    </row>
    <row r="104" spans="1:6" ht="12.75">
      <c r="A104" s="98" t="s">
        <v>204</v>
      </c>
      <c r="B104" s="92">
        <v>56830</v>
      </c>
      <c r="C104" s="128">
        <v>6333</v>
      </c>
      <c r="D104" s="128">
        <v>0</v>
      </c>
      <c r="E104" s="128">
        <v>0</v>
      </c>
      <c r="F104" s="93">
        <f>SUM(B104:E104)</f>
        <v>63163</v>
      </c>
    </row>
    <row r="105" spans="1:6" ht="12.75">
      <c r="A105" s="98" t="s">
        <v>206</v>
      </c>
      <c r="B105" s="92">
        <v>111578</v>
      </c>
      <c r="C105" s="128">
        <v>35167</v>
      </c>
      <c r="D105" s="128">
        <v>59310</v>
      </c>
      <c r="E105" s="128">
        <v>3724</v>
      </c>
      <c r="F105" s="93">
        <f>SUM(B105:E105)</f>
        <v>209779</v>
      </c>
    </row>
    <row r="106" spans="1:6" ht="12.75">
      <c r="A106" s="98" t="s">
        <v>139</v>
      </c>
      <c r="B106" s="92">
        <v>126311</v>
      </c>
      <c r="C106" s="128">
        <v>88493</v>
      </c>
      <c r="D106" s="128">
        <v>82375</v>
      </c>
      <c r="E106" s="128">
        <v>5387</v>
      </c>
      <c r="F106" s="93">
        <f>SUM(B106:E106)</f>
        <v>302566</v>
      </c>
    </row>
    <row r="107" spans="1:6" ht="12.75">
      <c r="A107" s="145" t="s">
        <v>131</v>
      </c>
      <c r="B107" s="138">
        <f>SUM(B104:B106)</f>
        <v>294719</v>
      </c>
      <c r="C107" s="138">
        <f>SUM(C104:C106)</f>
        <v>129993</v>
      </c>
      <c r="D107" s="138">
        <f>SUM(D104:D106)</f>
        <v>141685</v>
      </c>
      <c r="E107" s="138">
        <f>SUM(E104:E106)</f>
        <v>9111</v>
      </c>
      <c r="F107" s="139">
        <f>SUM(B107:E107)</f>
        <v>575508</v>
      </c>
    </row>
    <row r="108" ht="15.75">
      <c r="A108" s="86" t="s">
        <v>205</v>
      </c>
    </row>
    <row r="109" ht="15.75">
      <c r="A109" s="110" t="s">
        <v>173</v>
      </c>
    </row>
    <row r="111" ht="15.75">
      <c r="A111" s="132" t="s">
        <v>192</v>
      </c>
    </row>
    <row r="112" ht="15.75">
      <c r="A112" s="110" t="s">
        <v>203</v>
      </c>
    </row>
    <row r="113" ht="15.75">
      <c r="A113" s="14" t="s">
        <v>191</v>
      </c>
    </row>
  </sheetData>
  <sheetProtection/>
  <printOptions/>
  <pageMargins left="0.7480314960629921" right="0.6692913385826772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&amp;L&amp;8Leger i samfunnsmedisinsk arbeid&amp;R&amp;8Noter 2013</oddFooter>
  </headerFooter>
  <rowBreaks count="1" manualBreakCount="1">
    <brk id="50" max="6" man="1"/>
  </rowBreaks>
  <ignoredErrors>
    <ignoredError sqref="D92:F9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3:B16"/>
  <sheetViews>
    <sheetView tabSelected="1" zoomScalePageLayoutView="0" workbookViewId="0" topLeftCell="A1">
      <selection activeCell="D23" sqref="D23"/>
    </sheetView>
  </sheetViews>
  <sheetFormatPr defaultColWidth="11.00390625" defaultRowHeight="15.75"/>
  <sheetData>
    <row r="3" ht="15.75">
      <c r="B3" s="14" t="s">
        <v>212</v>
      </c>
    </row>
    <row r="4" ht="15.75">
      <c r="B4" s="14" t="s">
        <v>213</v>
      </c>
    </row>
    <row r="5" ht="15.75">
      <c r="B5" s="14" t="s">
        <v>214</v>
      </c>
    </row>
    <row r="6" ht="15.75">
      <c r="B6" s="14" t="s">
        <v>215</v>
      </c>
    </row>
    <row r="7" ht="15.75">
      <c r="B7" s="14" t="s">
        <v>207</v>
      </c>
    </row>
    <row r="8" ht="15.75">
      <c r="B8" s="14" t="s">
        <v>208</v>
      </c>
    </row>
    <row r="9" ht="15.75">
      <c r="B9" s="14" t="s">
        <v>209</v>
      </c>
    </row>
    <row r="10" ht="15.75">
      <c r="B10" s="14" t="s">
        <v>210</v>
      </c>
    </row>
    <row r="11" ht="15.75">
      <c r="B11" s="14" t="s">
        <v>211</v>
      </c>
    </row>
    <row r="12" ht="15.75">
      <c r="B12" s="14" t="s">
        <v>216</v>
      </c>
    </row>
    <row r="14" ht="15.75">
      <c r="B14" s="14" t="s">
        <v>217</v>
      </c>
    </row>
    <row r="15" ht="15.75">
      <c r="B15" s="14" t="s">
        <v>172</v>
      </c>
    </row>
    <row r="16" ht="15.75">
      <c r="B16" s="14" t="s">
        <v>165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lægeforening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Olav Rabben</dc:creator>
  <cp:keywords/>
  <dc:description/>
  <cp:lastModifiedBy>Stig Kringen</cp:lastModifiedBy>
  <cp:lastPrinted>2014-01-21T14:42:55Z</cp:lastPrinted>
  <dcterms:created xsi:type="dcterms:W3CDTF">2003-03-10T11:36:50Z</dcterms:created>
  <dcterms:modified xsi:type="dcterms:W3CDTF">2019-10-07T14:05:05Z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-921531871</vt:i4>
  </property>
  <property fmtid="{D5CDD505-2E9C-101B-9397-08002B2CF9AE}" pid="3" name="_NewReviewCycle">
    <vt:lpwstr/>
  </property>
  <property fmtid="{D5CDD505-2E9C-101B-9397-08002B2CF9AE}" pid="4" name="_EmailSubject">
    <vt:lpwstr>LSA regnskap 2013</vt:lpwstr>
  </property>
  <property fmtid="{D5CDD505-2E9C-101B-9397-08002B2CF9AE}" pid="5" name="_AuthorEmail">
    <vt:lpwstr>lsa@legeforeningen.no</vt:lpwstr>
  </property>
  <property fmtid="{D5CDD505-2E9C-101B-9397-08002B2CF9AE}" pid="6" name="_AuthorEmailDisplayName">
    <vt:lpwstr>Leger i samfunnsmedisinsk arbeid</vt:lpwstr>
  </property>
  <property fmtid="{D5CDD505-2E9C-101B-9397-08002B2CF9AE}" pid="7" name="_PreviousAdHocReviewCycleID">
    <vt:i4>-1232869203</vt:i4>
  </property>
  <property fmtid="{D5CDD505-2E9C-101B-9397-08002B2CF9AE}" pid="8" name="_ReviewingToolsShownOnce">
    <vt:lpwstr/>
  </property>
  <property fmtid="{D5CDD505-2E9C-101B-9397-08002B2CF9AE}" pid="9" name="ContentTypeId">
    <vt:lpwstr>0x010100F8130AC45942BC48B9CF63138240AD1E</vt:lpwstr>
  </property>
</Properties>
</file>